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CF Exercise" sheetId="1" r:id="rId3"/>
    <sheet state="visible" name="Completed DCF Exercise" sheetId="2" r:id="rId4"/>
  </sheets>
  <definedNames/>
  <calcPr/>
</workbook>
</file>

<file path=xl/sharedStrings.xml><?xml version="1.0" encoding="utf-8"?>
<sst xmlns="http://schemas.openxmlformats.org/spreadsheetml/2006/main" count="222" uniqueCount="166">
  <si>
    <t>PLEASE MAKE A COPY!! DO NOT EDIT THIS TEMPLATE</t>
  </si>
  <si>
    <t>Company Information:</t>
  </si>
  <si>
    <t>Input in Yellow Cells</t>
  </si>
  <si>
    <t xml:space="preserve">SIMPLE DISCOUNTED CASH FLOW MODEL &amp; RELATIVE VALUATION  </t>
  </si>
  <si>
    <t>Company Name:</t>
  </si>
  <si>
    <t>kmi</t>
  </si>
  <si>
    <t>Company Ticker:</t>
  </si>
  <si>
    <t xml:space="preserve">  =&gt;</t>
  </si>
  <si>
    <t xml:space="preserve">Go to finance.yahoo.com and type a company name and the ticker will pull up </t>
  </si>
  <si>
    <t>Share Price on Valuation Date:</t>
  </si>
  <si>
    <t>Use the Stock Price, that is below the company name</t>
  </si>
  <si>
    <t>Diluted Shares Outstanding</t>
  </si>
  <si>
    <t>Click on "Key Statistics" and under the "Share Statistics" Column use the "Shares Outstanding" number, in millions</t>
  </si>
  <si>
    <t>Discounted Cash Flows (DCF) Analysis</t>
  </si>
  <si>
    <t>Go to finance.yahoo.com</t>
  </si>
  <si>
    <t>Most Recent Revenue</t>
  </si>
  <si>
    <t>On "Key Statistics" page enter "Revenue (ttm)",ttm means trailing-twelve-months, in millions</t>
  </si>
  <si>
    <t>Most Recent Net Income</t>
  </si>
  <si>
    <t>On "Key Statistics" page enter "Net Income avl to Common (ttm)', in millions</t>
  </si>
  <si>
    <t>Most Recent Free Cash Flow</t>
  </si>
  <si>
    <t>On "Key Statistics" page enter "Levered Free Cash Flow (ttm)", in millions</t>
  </si>
  <si>
    <t>Key Assumptions:</t>
  </si>
  <si>
    <t>Play Around with different assumptions of growth rates (check out how it changes the Intrinsic Value and the Cash Flow Chart)</t>
  </si>
  <si>
    <t>Growth rate for next 5 Years</t>
  </si>
  <si>
    <t>How fast you expect the company's earnings to grow on average each year for the next 5 years</t>
  </si>
  <si>
    <t>Terminal Growth Rate</t>
  </si>
  <si>
    <t>How fast you expect the company's earnings to grow after 5 years to perpetuity</t>
  </si>
  <si>
    <t>Discount Rate</t>
  </si>
  <si>
    <t xml:space="preserve">In most cases this is 10-12%, and represents the company's cost of capital.  In most cases just leave this constant. </t>
  </si>
  <si>
    <t>Projected Annual Forecast</t>
  </si>
  <si>
    <t>Period</t>
  </si>
  <si>
    <t>Actual</t>
  </si>
  <si>
    <t>Future Yr 1</t>
  </si>
  <si>
    <t>Future Yr 2</t>
  </si>
  <si>
    <t>Future Yr 3</t>
  </si>
  <si>
    <t>Future Yr 4</t>
  </si>
  <si>
    <t>Future Yr 5</t>
  </si>
  <si>
    <t>Future Yr 6</t>
  </si>
  <si>
    <t>Future Yr 7</t>
  </si>
  <si>
    <t>Terminal Value</t>
  </si>
  <si>
    <t>Revenue</t>
  </si>
  <si>
    <t>Revenue Growth Rate (%)</t>
  </si>
  <si>
    <t>Net Income</t>
  </si>
  <si>
    <t>Net Margin (%)</t>
  </si>
  <si>
    <t xml:space="preserve">% of Profits per Revenue.  Can the company keep their margins over time?  </t>
  </si>
  <si>
    <t>Cash Flow</t>
  </si>
  <si>
    <t>Cash Flow Margin (%)</t>
  </si>
  <si>
    <t>% of Cash earned for every dollar of Revenue</t>
  </si>
  <si>
    <t>Unlevered Cash Flows</t>
  </si>
  <si>
    <t>Sum of all future cash flows after Yr 7</t>
  </si>
  <si>
    <t>Discounted back to present value at a discount rate, Cash today is worth more than cash tomorrow</t>
  </si>
  <si>
    <t>Discounted Cash Flows</t>
  </si>
  <si>
    <t>The value of the Cash Flow today</t>
  </si>
  <si>
    <t>Sum of present value of cash flows</t>
  </si>
  <si>
    <t>Year 1</t>
  </si>
  <si>
    <t xml:space="preserve">Year 2 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</si>
  <si>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</si>
  <si>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</si>
  <si>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</si>
  <si>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</si>
  <si>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</si>
  <si>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</si>
  <si>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</si>
  <si>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</si>
  <si>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</si>
  <si>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</si>
  <si>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</si>
  <si>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</si>
  <si>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</si>
  <si>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</si>
  <si>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</si>
  <si>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</si>
  <si>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</si>
  <si>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</si>
  <si>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</si>
  <si>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</si>
  <si>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</si>
  <si>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Shares Outstanding</t>
  </si>
  <si>
    <t>Intrinsic Value per Share</t>
  </si>
  <si>
    <t>This is your estimate of how much the stock is worth using the Discounted Cash Flows method!</t>
  </si>
  <si>
    <t>Currrent Share Price</t>
  </si>
  <si>
    <t>Upside Potential</t>
  </si>
  <si>
    <t>Relative Valuation Analysis</t>
  </si>
  <si>
    <t>Comparable Companies</t>
  </si>
  <si>
    <t>P/E Ratio</t>
  </si>
  <si>
    <t xml:space="preserve">P/E Ratio is the most common metric to for relative valuation.  P/E ratios on average vary between 5 to 30.  </t>
  </si>
  <si>
    <t>P/E Ratio is the Share Price / (Net Income divided by # of Shares Outstanding)</t>
  </si>
  <si>
    <t>Google</t>
  </si>
  <si>
    <t xml:space="preserve">On Yahoo Finance, "Competitors" tab pulls up other companies in the industry.   </t>
  </si>
  <si>
    <t>Samsung Electronics</t>
  </si>
  <si>
    <t>Knowing that Samsung is the major smartphone competitor, add them as well</t>
  </si>
  <si>
    <t>HP</t>
  </si>
  <si>
    <t>Companies with low earnings visibililty tend to trade at low P/E</t>
  </si>
  <si>
    <t>Microsoft</t>
  </si>
  <si>
    <t>Companies with high earnings growth tend to trade at high P/E</t>
  </si>
  <si>
    <t>Comparable Average</t>
  </si>
  <si>
    <t>The average of the industry</t>
  </si>
  <si>
    <t>Deserved Premium / Discount to Avg</t>
  </si>
  <si>
    <t xml:space="preserve">Does your company deserve to trade at a discount or premium to their peers?  Do they have higher / lower margins?  Are they growing faster / slower? Are they more / less sustainable?  </t>
  </si>
  <si>
    <t>Target P/E Multiple</t>
  </si>
  <si>
    <t>Your estimate of what you feel the company is "worth" on a P/E basis.  A bad company may get only 5, average 15, and the best company may get 30 P/E Ratio</t>
  </si>
  <si>
    <t>Earnings per Share (EPS)</t>
  </si>
  <si>
    <t>Use earnings per share 3 Yrs in the future</t>
  </si>
  <si>
    <t>This is your estimate of how much the stock is worth using the relative valuation method!</t>
  </si>
  <si>
    <t>WALL STREET PREP - FINANCIAL MODELING QUICK LESSON - BUILDING A SIMPLE DISCOUNTED CASH FLOW MODEL</t>
  </si>
  <si>
    <t>Valuation Date:</t>
  </si>
  <si>
    <t>Select Operating Data</t>
  </si>
  <si>
    <t>EBITDA</t>
  </si>
  <si>
    <t>EBITDA Margin (%)</t>
  </si>
  <si>
    <t>EBIT</t>
  </si>
  <si>
    <t>EBIT Margin (%)</t>
  </si>
  <si>
    <t xml:space="preserve">Depreciation &amp; Amortization </t>
  </si>
  <si>
    <t>D&amp;A as a % of revenue</t>
  </si>
  <si>
    <t>Select Balance Sheet And Other Data</t>
  </si>
  <si>
    <t>Cash</t>
  </si>
  <si>
    <t>Accounts Receivable</t>
  </si>
  <si>
    <t>Inventories</t>
  </si>
  <si>
    <t>Prepaid Expenses</t>
  </si>
  <si>
    <t>Accounts Payable</t>
  </si>
  <si>
    <t>Accrued Expenses</t>
  </si>
  <si>
    <t>Debt</t>
  </si>
  <si>
    <t>Gross PP&amp;E (increases annually be capex)</t>
  </si>
  <si>
    <t>Accounts Receivable Growth (%)</t>
  </si>
  <si>
    <t>Inventories Growth (%)</t>
  </si>
  <si>
    <t>Prepaid Expenses Growth (%)</t>
  </si>
  <si>
    <t>Accounts Payable Growth (%)</t>
  </si>
  <si>
    <t>Accrued Expenses Growth (%)</t>
  </si>
  <si>
    <t>Capital Expenditures Growth (%)</t>
  </si>
  <si>
    <t>Free Cash Flow Buildup</t>
  </si>
  <si>
    <t>$mm</t>
  </si>
  <si>
    <t>Total Revenues</t>
  </si>
  <si>
    <t>Tax rate</t>
  </si>
  <si>
    <t>EBIAT</t>
  </si>
  <si>
    <t>Depreciation &amp; Amortization</t>
  </si>
  <si>
    <t>Accounts receivable</t>
  </si>
  <si>
    <t>Prepaid expenses</t>
  </si>
  <si>
    <t>Accounts payable</t>
  </si>
  <si>
    <t>Accrued expenses</t>
  </si>
  <si>
    <t>Capital expenditures</t>
  </si>
  <si>
    <t>Unlevered free cash flows</t>
  </si>
  <si>
    <t>Discount Rate (WACC)</t>
  </si>
  <si>
    <t>Present value of free cash flows</t>
  </si>
  <si>
    <t>Sum of present values of FCFs</t>
  </si>
  <si>
    <t>Growth in perpetuity method:</t>
  </si>
  <si>
    <t>Long term growth rate</t>
  </si>
  <si>
    <t>WACC</t>
  </si>
  <si>
    <t>Free cash flow (t+1)</t>
  </si>
  <si>
    <t>Present Value of Terminal Value</t>
  </si>
  <si>
    <t>Share Price</t>
  </si>
  <si>
    <t>Cost of Debt</t>
  </si>
  <si>
    <t>Tax Rate</t>
  </si>
  <si>
    <t>After-tax Cost of Debt</t>
  </si>
  <si>
    <t>Cost of Equity</t>
  </si>
  <si>
    <t>Total Debt ($)</t>
  </si>
  <si>
    <t>Total Equity ($)</t>
  </si>
  <si>
    <t>Total Capital</t>
  </si>
  <si>
    <t>Debt Weighting</t>
  </si>
  <si>
    <t>Equity Weighting</t>
  </si>
  <si>
    <t>WACC =</t>
  </si>
  <si>
    <t>Enterprise Value to Equity Value</t>
  </si>
  <si>
    <t>Enterprise Value</t>
  </si>
  <si>
    <t>Less: Net debt</t>
  </si>
  <si>
    <t>Equity Value</t>
  </si>
  <si>
    <t>Equity Value Per Share</t>
  </si>
  <si>
    <t>Q: If the stock is trading at $25.00 a share and you believe that your DCF analysis is accurate, would you buy or sell stock in this company?  Why?</t>
  </si>
  <si>
    <t>A: Buy, because according to intrisic valuation, stock should actually be valued at $29.99 but market value is $25.00.  Therefore, the stock is "cheap."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</si>
</sst>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8">
    <numFmt numFmtId="164" formatCode="&quot;$&quot;#,##0.00_);\(&quot;$&quot;#,##0.00\);@_)"/>
    <numFmt numFmtId="165" formatCode="#,##0.0_);\(#,##0.0\);@_)"/>
    <numFmt numFmtId="166" formatCode="#,##0_);\(#,##0\);@_)"/>
    <numFmt numFmtId="167" formatCode="yyyy\A"/>
    <numFmt numFmtId="168" formatCode="yyyy\P"/>
    <numFmt numFmtId="169" formatCode="&quot;$&quot;#,##0.0_);\(&quot;$&quot;#,##0.0\);@_)"/>
    <numFmt numFmtId="170" formatCode="0.0%_);\(0.0%\);@_)"/>
    <numFmt numFmtId="171" formatCode="&quot;$&quot;#,##0.0_);\(&quot;$&quot;#,##0.0\)"/>
    <numFmt numFmtId="172" formatCode="&quot;$&quot;#,##0_);\(&quot;$&quot;#,##0\);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.00_);[Red]\(&quot;$&quot;#,##0.00\)"/>
    <numFmt numFmtId="176" formatCode="0.0%"/>
    <numFmt numFmtId="177" formatCode="&quot;$&quot;#,##0.00_);\(&quot;$&quot;#,##0.00\)"/>
    <numFmt numFmtId="178" formatCode="0.0"/>
    <numFmt numFmtId="179" formatCode="#,##0.0_);\(#,##0.0\);\-_);@_)"/>
    <numFmt numFmtId="180" formatCode="#,##0.0_);\(#,##0.0\)"/>
    <numFmt numFmtId="181" formatCode="_(* #,##0.0_);_(* \(#,##0.0\);_(* &quot;-&quot;?_);_(@_)"/>
  </numFmts>
  <fonts count="28">
    <font>
      <sz val="10.0"/>
      <color rgb="FF000000"/>
      <name val="Arial"/>
    </font>
    <font>
      <sz val="10.0"/>
      <name val="Arial"/>
    </font>
    <font>
      <b/>
      <sz val="14.0"/>
      <color rgb="FFFF0000"/>
      <name val="Arial"/>
    </font>
    <font>
      <b/>
      <sz val="11.0"/>
      <name val="Calibri"/>
    </font>
    <font>
      <b/>
      <i/>
      <sz val="10.0"/>
      <color rgb="FF999999"/>
      <name val="Arial"/>
    </font>
    <font>
      <b/>
      <sz val="15.0"/>
      <color rgb="FF000000"/>
      <name val="Calibri"/>
    </font>
    <font>
      <sz val="18.0"/>
      <color rgb="FF000000"/>
      <name val="Calibri"/>
    </font>
    <font>
      <sz val="18.0"/>
      <name val="Calibri"/>
    </font>
    <font>
      <sz val="11.0"/>
      <name val="Calibri"/>
    </font>
    <font>
      <sz val="11.0"/>
      <color rgb="FF000000"/>
      <name val="Calibri"/>
    </font>
    <font>
      <sz val="11.0"/>
      <color rgb="FF0000FF"/>
      <name val="Calibri"/>
    </font>
    <font>
      <sz val="11.0"/>
      <name val="Noto Sans Symbols"/>
    </font>
    <font>
      <sz val="11.0"/>
      <color rgb="FF999999"/>
      <name val="Calibri"/>
    </font>
    <font>
      <sz val="11.0"/>
      <color rgb="FF008000"/>
      <name val="Calibri"/>
    </font>
    <font>
      <b/>
      <sz val="14.0"/>
      <color rgb="FFFFFFFF"/>
      <name val="Calibri"/>
    </font>
    <font>
      <color rgb="FF999999"/>
      <name val="Arial"/>
    </font>
    <font>
      <sz val="11.0"/>
      <color rgb="FFF2F2F2"/>
      <name val="Calibri"/>
    </font>
    <font>
      <b/>
      <sz val="11.0"/>
      <color rgb="FF000000"/>
      <name val="Calibri"/>
    </font>
    <font/>
    <font>
      <i/>
      <sz val="11.0"/>
      <color rgb="FF000000"/>
      <name val="Calibri"/>
    </font>
    <font>
      <i/>
      <sz val="11.0"/>
      <color rgb="FF0000FF"/>
      <name val="Calibri"/>
    </font>
    <font>
      <color rgb="FF000000"/>
    </font>
    <font>
      <sz val="11.0"/>
      <name val="Arial"/>
    </font>
    <font>
      <i/>
      <sz val="11.0"/>
      <name val="Calibri"/>
    </font>
    <font>
      <b/>
      <i/>
      <sz val="11.0"/>
      <color rgb="FF008000"/>
      <name val="Calibri"/>
    </font>
    <font>
      <b/>
      <i/>
      <sz val="14.0"/>
      <name val="Calibri"/>
    </font>
    <font>
      <i/>
      <sz val="11.0"/>
      <color rgb="FF008000"/>
      <name val="Calibri"/>
    </font>
    <font>
      <b/>
      <sz val="11.0"/>
      <color rgb="FF0000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8">
    <border/>
    <border>
      <top style="thin">
        <color rgb="FF000000"/>
      </top>
    </border>
    <border>
      <bottom style="thin">
        <color rgb="FF000000"/>
      </bottom>
    </border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0" fontId="2" numFmtId="0" xfId="0" applyAlignment="1" applyBorder="1" applyFont="1">
      <alignment readingOrder="0" shrinkToFit="0" wrapText="0"/>
    </xf>
    <xf borderId="1" fillId="0" fontId="1" numFmtId="0" xfId="0" applyAlignment="1" applyBorder="1" applyFont="1">
      <alignment shrinkToFit="0" wrapText="0"/>
    </xf>
    <xf borderId="0" fillId="0" fontId="3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2" fillId="0" fontId="5" numFmtId="0" xfId="0" applyAlignment="1" applyBorder="1" applyFont="1">
      <alignment shrinkToFit="0" wrapText="0"/>
    </xf>
    <xf borderId="0" fillId="0" fontId="6" numFmtId="0" xfId="0" applyAlignment="1" applyFont="1">
      <alignment shrinkToFit="0" wrapText="0"/>
    </xf>
    <xf borderId="0" fillId="0" fontId="7" numFmtId="0" xfId="0" applyAlignment="1" applyFont="1">
      <alignment shrinkToFit="0" wrapText="0"/>
    </xf>
    <xf borderId="2" fillId="0" fontId="7" numFmtId="0" xfId="0" applyAlignment="1" applyBorder="1" applyFont="1">
      <alignment shrinkToFit="0" wrapText="0"/>
    </xf>
    <xf borderId="0" fillId="0" fontId="8" numFmtId="0" xfId="0" applyAlignment="1" applyFont="1">
      <alignment horizontal="left" readingOrder="1" shrinkToFit="0" wrapText="0"/>
    </xf>
    <xf borderId="0" fillId="0" fontId="9" numFmtId="0" xfId="0" applyAlignment="1" applyFont="1">
      <alignment horizontal="left" readingOrder="1" shrinkToFit="0" vertical="top" wrapText="0"/>
    </xf>
    <xf borderId="0" fillId="0" fontId="9" numFmtId="15" xfId="0" applyAlignment="1" applyFont="1" applyNumberFormat="1">
      <alignment horizontal="right" readingOrder="1" shrinkToFit="0" vertical="top" wrapText="0"/>
    </xf>
    <xf borderId="3" fillId="2" fontId="10" numFmtId="0" xfId="0" applyAlignment="1" applyBorder="1" applyFill="1" applyFont="1">
      <alignment horizontal="right" readingOrder="1" shrinkToFit="0" vertical="top" wrapText="0"/>
    </xf>
    <xf borderId="0" fillId="0" fontId="11" numFmtId="0" xfId="0" applyAlignment="1" applyFont="1">
      <alignment horizontal="center" readingOrder="1" shrinkToFit="0" wrapText="0"/>
    </xf>
    <xf borderId="0" fillId="0" fontId="12" numFmtId="0" xfId="0" applyAlignment="1" applyFont="1">
      <alignment horizontal="left" readingOrder="1" shrinkToFit="0" wrapText="0"/>
    </xf>
    <xf borderId="3" fillId="2" fontId="10" numFmtId="164" xfId="0" applyAlignment="1" applyBorder="1" applyFont="1" applyNumberFormat="1">
      <alignment horizontal="right" readingOrder="1" shrinkToFit="0" vertical="top" wrapText="0"/>
    </xf>
    <xf borderId="0" fillId="0" fontId="11" numFmtId="0" xfId="0" applyAlignment="1" applyFont="1">
      <alignment horizontal="center" readingOrder="1" shrinkToFit="0" wrapText="0"/>
    </xf>
    <xf borderId="3" fillId="2" fontId="10" numFmtId="165" xfId="0" applyAlignment="1" applyBorder="1" applyFont="1" applyNumberFormat="1">
      <alignment horizontal="right" readingOrder="1" shrinkToFit="0" vertical="top" wrapText="0"/>
    </xf>
    <xf borderId="0" fillId="0" fontId="13" numFmtId="14" xfId="0" applyAlignment="1" applyFont="1" applyNumberFormat="1">
      <alignment horizontal="right" readingOrder="1" shrinkToFit="0" vertical="top" wrapText="0"/>
    </xf>
    <xf borderId="4" fillId="3" fontId="14" numFmtId="0" xfId="0" applyAlignment="1" applyBorder="1" applyFill="1" applyFont="1">
      <alignment shrinkToFit="0" wrapText="0"/>
    </xf>
    <xf borderId="0" fillId="0" fontId="10" numFmtId="165" xfId="0" applyAlignment="1" applyFont="1" applyNumberFormat="1">
      <alignment horizontal="right" readingOrder="1" shrinkToFit="0" vertical="top" wrapText="0"/>
    </xf>
    <xf borderId="0" fillId="4" fontId="15" numFmtId="0" xfId="0" applyAlignment="1" applyFill="1" applyFont="1">
      <alignment readingOrder="0"/>
    </xf>
    <xf borderId="0" fillId="0" fontId="12" numFmtId="0" xfId="0" applyAlignment="1" applyFont="1">
      <alignment horizontal="left" readingOrder="1" shrinkToFit="0" wrapText="0"/>
    </xf>
    <xf borderId="3" fillId="2" fontId="10" numFmtId="9" xfId="0" applyAlignment="1" applyBorder="1" applyFont="1" applyNumberFormat="1">
      <alignment horizontal="right" readingOrder="1" shrinkToFit="0" vertical="top" wrapText="0"/>
    </xf>
    <xf borderId="0" fillId="0" fontId="16" numFmtId="166" xfId="0" applyAlignment="1" applyFont="1" applyNumberFormat="1">
      <alignment horizontal="right" readingOrder="1" shrinkToFit="0" vertical="top" wrapText="0"/>
    </xf>
    <xf borderId="0" fillId="0" fontId="17" numFmtId="0" xfId="0" applyAlignment="1" applyFont="1">
      <alignment horizontal="center" shrinkToFit="0" wrapText="0"/>
    </xf>
    <xf borderId="5" fillId="5" fontId="17" numFmtId="0" xfId="0" applyAlignment="1" applyBorder="1" applyFill="1" applyFont="1">
      <alignment horizontal="center" shrinkToFit="0" wrapText="0"/>
    </xf>
    <xf borderId="6" fillId="0" fontId="18" numFmtId="0" xfId="0" applyBorder="1" applyFont="1"/>
    <xf borderId="7" fillId="0" fontId="18" numFmtId="0" xfId="0" applyBorder="1" applyFont="1"/>
    <xf borderId="2" fillId="0" fontId="3" numFmtId="0" xfId="0" applyAlignment="1" applyBorder="1" applyFont="1">
      <alignment shrinkToFit="0" wrapText="0"/>
    </xf>
    <xf borderId="8" fillId="0" fontId="17" numFmtId="167" xfId="0" applyAlignment="1" applyBorder="1" applyFont="1" applyNumberFormat="1">
      <alignment shrinkToFit="0" wrapText="0"/>
    </xf>
    <xf borderId="2" fillId="0" fontId="17" numFmtId="168" xfId="0" applyAlignment="1" applyBorder="1" applyFont="1" applyNumberFormat="1">
      <alignment shrinkToFit="0" wrapText="0"/>
    </xf>
    <xf borderId="0" fillId="0" fontId="9" numFmtId="0" xfId="0" applyAlignment="1" applyFont="1">
      <alignment horizontal="left" readingOrder="1" shrinkToFit="0" wrapText="0"/>
    </xf>
    <xf borderId="0" fillId="0" fontId="8" numFmtId="169" xfId="0" applyAlignment="1" applyFont="1" applyNumberFormat="1">
      <alignment readingOrder="0" shrinkToFit="0" wrapText="0"/>
    </xf>
    <xf borderId="0" fillId="0" fontId="8" numFmtId="169" xfId="0" applyAlignment="1" applyFont="1" applyNumberFormat="1">
      <alignment horizontal="left" readingOrder="1" shrinkToFit="0" wrapText="0"/>
    </xf>
    <xf borderId="0" fillId="0" fontId="19" numFmtId="0" xfId="0" applyAlignment="1" applyFont="1">
      <alignment horizontal="left" readingOrder="1" shrinkToFit="0" vertical="top" wrapText="0"/>
    </xf>
    <xf borderId="3" fillId="2" fontId="20" numFmtId="170" xfId="0" applyAlignment="1" applyBorder="1" applyFont="1" applyNumberFormat="1">
      <alignment horizontal="left" readingOrder="1" shrinkToFit="0" wrapText="0"/>
    </xf>
    <xf borderId="0" fillId="0" fontId="8" numFmtId="169" xfId="0" applyAlignment="1" applyFont="1" applyNumberFormat="1">
      <alignment shrinkToFit="0" wrapText="0"/>
    </xf>
    <xf borderId="0" fillId="0" fontId="8" numFmtId="171" xfId="0" applyAlignment="1" applyFont="1" applyNumberFormat="1">
      <alignment horizontal="left" readingOrder="1" shrinkToFit="0" wrapText="0"/>
    </xf>
    <xf borderId="0" fillId="0" fontId="8" numFmtId="0" xfId="0" applyAlignment="1" applyFont="1">
      <alignment horizontal="left" readingOrder="1" shrinkToFit="0" wrapText="0"/>
    </xf>
    <xf borderId="0" fillId="0" fontId="8" numFmtId="165" xfId="0" applyAlignment="1" applyFont="1" applyNumberFormat="1">
      <alignment shrinkToFit="0" wrapText="0"/>
    </xf>
    <xf borderId="0" fillId="0" fontId="8" numFmtId="172" xfId="0" applyAlignment="1" applyFont="1" applyNumberFormat="1">
      <alignment shrinkToFit="0" wrapText="0"/>
    </xf>
    <xf borderId="9" fillId="2" fontId="20" numFmtId="170" xfId="0" applyAlignment="1" applyBorder="1" applyFont="1" applyNumberFormat="1">
      <alignment horizontal="left" readingOrder="1" shrinkToFit="0" wrapText="0"/>
    </xf>
    <xf borderId="0" fillId="0" fontId="17" numFmtId="0" xfId="0" applyAlignment="1" applyFont="1">
      <alignment horizontal="left" readingOrder="1" shrinkToFit="0" vertical="top" wrapText="0"/>
    </xf>
    <xf borderId="0" fillId="0" fontId="3" numFmtId="169" xfId="0" applyAlignment="1" applyFont="1" applyNumberFormat="1">
      <alignment horizontal="left" readingOrder="1" shrinkToFit="0" wrapText="0"/>
    </xf>
    <xf borderId="0" fillId="0" fontId="21" numFmtId="0" xfId="0" applyAlignment="1" applyFont="1">
      <alignment readingOrder="0"/>
    </xf>
    <xf borderId="0" fillId="0" fontId="9" numFmtId="173" xfId="0" applyAlignment="1" applyFont="1" applyNumberFormat="1">
      <alignment horizontal="right" readingOrder="1" shrinkToFit="0" vertical="top" wrapText="0"/>
    </xf>
    <xf borderId="0" fillId="0" fontId="9" numFmtId="169" xfId="0" applyAlignment="1" applyFont="1" applyNumberFormat="1">
      <alignment shrinkToFit="0" wrapText="0"/>
    </xf>
    <xf borderId="10" fillId="6" fontId="3" numFmtId="0" xfId="0" applyAlignment="1" applyBorder="1" applyFill="1" applyFont="1">
      <alignment shrinkToFit="0" wrapText="0"/>
    </xf>
    <xf borderId="11" fillId="6" fontId="3" numFmtId="174" xfId="0" applyAlignment="1" applyBorder="1" applyFont="1" applyNumberFormat="1">
      <alignment shrinkToFit="0" wrapText="0"/>
    </xf>
    <xf borderId="0" fillId="0" fontId="3" numFmtId="175" xfId="0" applyAlignment="1" applyFont="1" applyNumberFormat="1">
      <alignment horizontal="right" shrinkToFit="0" wrapText="0"/>
    </xf>
    <xf borderId="0" fillId="0" fontId="22" numFmtId="0" xfId="0" applyAlignment="1" applyFont="1">
      <alignment shrinkToFit="0" wrapText="0"/>
    </xf>
    <xf borderId="0" fillId="0" fontId="8" numFmtId="173" xfId="0" applyAlignment="1" applyFont="1" applyNumberFormat="1">
      <alignment shrinkToFit="0" wrapText="0"/>
    </xf>
    <xf borderId="0" fillId="0" fontId="23" numFmtId="0" xfId="0" applyAlignment="1" applyFont="1">
      <alignment shrinkToFit="0" wrapText="0"/>
    </xf>
    <xf borderId="0" fillId="0" fontId="24" numFmtId="0" xfId="0" applyAlignment="1" applyFont="1">
      <alignment shrinkToFit="0" wrapText="0"/>
    </xf>
    <xf borderId="0" fillId="0" fontId="24" numFmtId="176" xfId="0" applyAlignment="1" applyFont="1" applyNumberFormat="1">
      <alignment shrinkToFit="0" wrapText="0"/>
    </xf>
    <xf borderId="12" fillId="4" fontId="25" numFmtId="0" xfId="0" applyAlignment="1" applyBorder="1" applyFont="1">
      <alignment horizontal="center" shrinkToFit="0" wrapText="0"/>
    </xf>
    <xf borderId="1" fillId="0" fontId="18" numFmtId="0" xfId="0" applyBorder="1" applyFont="1"/>
    <xf borderId="13" fillId="0" fontId="18" numFmtId="0" xfId="0" applyBorder="1" applyFont="1"/>
    <xf borderId="14" fillId="0" fontId="1" numFmtId="0" xfId="0" applyAlignment="1" applyBorder="1" applyFont="1">
      <alignment shrinkToFit="0" wrapText="0"/>
    </xf>
    <xf borderId="15" fillId="0" fontId="1" numFmtId="0" xfId="0" applyAlignment="1" applyBorder="1" applyFont="1">
      <alignment shrinkToFit="0" wrapText="0"/>
    </xf>
    <xf borderId="16" fillId="0" fontId="1" numFmtId="0" xfId="0" applyAlignment="1" applyBorder="1" applyFont="1">
      <alignment shrinkToFit="0" wrapText="0"/>
    </xf>
    <xf borderId="2" fillId="0" fontId="1" numFmtId="0" xfId="0" applyAlignment="1" applyBorder="1" applyFont="1">
      <alignment shrinkToFit="0" wrapText="0"/>
    </xf>
    <xf borderId="17" fillId="0" fontId="1" numFmtId="0" xfId="0" applyAlignment="1" applyBorder="1" applyFont="1">
      <alignment shrinkToFit="0" wrapText="0"/>
    </xf>
    <xf borderId="18" fillId="0" fontId="9" numFmtId="0" xfId="0" applyAlignment="1" applyBorder="1" applyFont="1">
      <alignment horizontal="left" readingOrder="1" shrinkToFit="0" vertical="top" wrapText="0"/>
    </xf>
    <xf borderId="19" fillId="0" fontId="9" numFmtId="15" xfId="0" applyAlignment="1" applyBorder="1" applyFont="1" applyNumberFormat="1">
      <alignment horizontal="right" readingOrder="1" shrinkToFit="0" vertical="top" wrapText="0"/>
    </xf>
    <xf borderId="14" fillId="0" fontId="9" numFmtId="14" xfId="0" applyAlignment="1" applyBorder="1" applyFont="1" applyNumberFormat="1">
      <alignment horizontal="left" readingOrder="1" shrinkToFit="0" vertical="top" wrapText="0"/>
    </xf>
    <xf borderId="15" fillId="0" fontId="8" numFmtId="165" xfId="0" applyAlignment="1" applyBorder="1" applyFont="1" applyNumberFormat="1">
      <alignment horizontal="right" readingOrder="1" shrinkToFit="0" vertical="top" wrapText="0"/>
    </xf>
    <xf borderId="20" fillId="2" fontId="9" numFmtId="0" xfId="0" applyAlignment="1" applyBorder="1" applyFont="1">
      <alignment horizontal="left" readingOrder="1" shrinkToFit="0" vertical="top" wrapText="0"/>
    </xf>
    <xf borderId="21" fillId="2" fontId="10" numFmtId="165" xfId="0" applyAlignment="1" applyBorder="1" applyFont="1" applyNumberFormat="1">
      <alignment horizontal="right" readingOrder="1" shrinkToFit="0" vertical="top" wrapText="0"/>
    </xf>
    <xf borderId="20" fillId="2" fontId="8" numFmtId="0" xfId="0" applyAlignment="1" applyBorder="1" applyFont="1">
      <alignment horizontal="left" readingOrder="1" shrinkToFit="0" wrapText="0"/>
    </xf>
    <xf borderId="22" fillId="2" fontId="9" numFmtId="0" xfId="0" applyAlignment="1" applyBorder="1" applyFont="1">
      <alignment horizontal="left" readingOrder="1" shrinkToFit="0" vertical="top" wrapText="0"/>
    </xf>
    <xf borderId="23" fillId="2" fontId="10" numFmtId="165" xfId="0" applyAlignment="1" applyBorder="1" applyFont="1" applyNumberFormat="1">
      <alignment horizontal="right" readingOrder="1" shrinkToFit="0" vertical="top" wrapText="0"/>
    </xf>
    <xf borderId="16" fillId="0" fontId="17" numFmtId="0" xfId="0" applyAlignment="1" applyBorder="1" applyFont="1">
      <alignment horizontal="left" readingOrder="1" shrinkToFit="0" vertical="top" wrapText="0"/>
    </xf>
    <xf borderId="19" fillId="0" fontId="3" numFmtId="165" xfId="0" applyAlignment="1" applyBorder="1" applyFont="1" applyNumberFormat="1">
      <alignment horizontal="right" readingOrder="1" shrinkToFit="0" vertical="top" wrapText="0"/>
    </xf>
    <xf borderId="0" fillId="0" fontId="9" numFmtId="166" xfId="0" applyAlignment="1" applyFont="1" applyNumberFormat="1">
      <alignment horizontal="right" readingOrder="1" shrinkToFit="0" vertical="top" wrapText="0"/>
    </xf>
    <xf borderId="2" fillId="0" fontId="9" numFmtId="0" xfId="0" applyAlignment="1" applyBorder="1" applyFont="1">
      <alignment horizontal="left" readingOrder="1" shrinkToFit="0" vertical="top" wrapText="0"/>
    </xf>
    <xf borderId="9" fillId="2" fontId="8" numFmtId="9" xfId="0" applyAlignment="1" applyBorder="1" applyFont="1" applyNumberFormat="1">
      <alignment horizontal="right" readingOrder="1" shrinkToFit="0" vertical="top" wrapText="0"/>
    </xf>
    <xf borderId="0" fillId="0" fontId="3" numFmtId="165" xfId="0" applyAlignment="1" applyFont="1" applyNumberFormat="1">
      <alignment horizontal="right" readingOrder="1" shrinkToFit="0" vertical="top" wrapText="0"/>
    </xf>
    <xf borderId="0" fillId="0" fontId="12" numFmtId="166" xfId="0" applyAlignment="1" applyFont="1" applyNumberFormat="1">
      <alignment horizontal="left" readingOrder="1" shrinkToFit="0" vertical="top" wrapText="0"/>
    </xf>
    <xf borderId="0" fillId="0" fontId="17" numFmtId="168" xfId="0" applyAlignment="1" applyFont="1" applyNumberFormat="1">
      <alignment shrinkToFit="0" wrapText="0"/>
    </xf>
    <xf borderId="0" fillId="7" fontId="8" numFmtId="169" xfId="0" applyAlignment="1" applyFill="1" applyFont="1" applyNumberFormat="1">
      <alignment readingOrder="0" shrinkToFit="0" wrapText="0"/>
    </xf>
    <xf borderId="0" fillId="7" fontId="8" numFmtId="169" xfId="0" applyAlignment="1" applyFont="1" applyNumberFormat="1">
      <alignment shrinkToFit="0" wrapText="0"/>
    </xf>
    <xf borderId="0" fillId="0" fontId="20" numFmtId="170" xfId="0" applyAlignment="1" applyFont="1" applyNumberFormat="1">
      <alignment horizontal="left" readingOrder="1" shrinkToFit="0" wrapText="0"/>
    </xf>
    <xf borderId="0" fillId="7" fontId="8" numFmtId="177" xfId="0" applyAlignment="1" applyFont="1" applyNumberFormat="1">
      <alignment horizontal="left" readingOrder="1" shrinkToFit="0" wrapText="0"/>
    </xf>
    <xf borderId="24" fillId="7" fontId="8" numFmtId="177" xfId="0" applyAlignment="1" applyBorder="1" applyFont="1" applyNumberFormat="1">
      <alignment horizontal="left" readingOrder="1" shrinkToFit="0" wrapText="0"/>
    </xf>
    <xf borderId="11" fillId="6" fontId="3" numFmtId="178" xfId="0" applyAlignment="1" applyBorder="1" applyFont="1" applyNumberFormat="1">
      <alignment shrinkToFit="0" wrapText="0"/>
    </xf>
    <xf borderId="0" fillId="0" fontId="23" numFmtId="176" xfId="0" applyAlignment="1" applyFont="1" applyNumberFormat="1">
      <alignment shrinkToFit="0" wrapText="0"/>
    </xf>
    <xf borderId="3" fillId="2" fontId="10" numFmtId="14" xfId="0" applyAlignment="1" applyBorder="1" applyFont="1" applyNumberFormat="1">
      <alignment horizontal="right" readingOrder="1" shrinkToFit="0" vertical="top" wrapText="0"/>
    </xf>
    <xf borderId="14" fillId="0" fontId="17" numFmtId="0" xfId="0" applyAlignment="1" applyBorder="1" applyFont="1">
      <alignment horizontal="center" shrinkToFit="0" wrapText="0"/>
    </xf>
    <xf borderId="15" fillId="0" fontId="17" numFmtId="0" xfId="0" applyAlignment="1" applyBorder="1" applyFont="1">
      <alignment horizontal="center" shrinkToFit="0" wrapText="0"/>
    </xf>
    <xf borderId="25" fillId="5" fontId="17" numFmtId="0" xfId="0" applyAlignment="1" applyBorder="1" applyFont="1">
      <alignment horizontal="center" shrinkToFit="0" wrapText="0"/>
    </xf>
    <xf borderId="26" fillId="0" fontId="18" numFmtId="0" xfId="0" applyBorder="1" applyFont="1"/>
    <xf borderId="27" fillId="0" fontId="18" numFmtId="0" xfId="0" applyBorder="1" applyFont="1"/>
    <xf borderId="8" fillId="0" fontId="17" numFmtId="168" xfId="0" applyAlignment="1" applyBorder="1" applyFont="1" applyNumberFormat="1">
      <alignment shrinkToFit="0" wrapText="0"/>
    </xf>
    <xf borderId="3" fillId="2" fontId="10" numFmtId="171" xfId="0" applyAlignment="1" applyBorder="1" applyFont="1" applyNumberFormat="1">
      <alignment shrinkToFit="0" wrapText="0"/>
    </xf>
    <xf borderId="3" fillId="2" fontId="10" numFmtId="169" xfId="0" applyAlignment="1" applyBorder="1" applyFont="1" applyNumberFormat="1">
      <alignment shrinkToFit="0" wrapText="0"/>
    </xf>
    <xf borderId="3" fillId="2" fontId="10" numFmtId="165" xfId="0" applyAlignment="1" applyBorder="1" applyFont="1" applyNumberFormat="1">
      <alignment shrinkToFit="0" wrapText="0"/>
    </xf>
    <xf borderId="0" fillId="0" fontId="8" numFmtId="179" xfId="0" applyAlignment="1" applyFont="1" applyNumberFormat="1">
      <alignment horizontal="left" readingOrder="1" shrinkToFit="0" wrapText="0"/>
    </xf>
    <xf borderId="0" fillId="0" fontId="8" numFmtId="0" xfId="0" applyAlignment="1" applyFont="1">
      <alignment horizontal="left" shrinkToFit="0" wrapText="0"/>
    </xf>
    <xf borderId="3" fillId="2" fontId="10" numFmtId="179" xfId="0" applyAlignment="1" applyBorder="1" applyFont="1" applyNumberFormat="1">
      <alignment shrinkToFit="0" wrapText="0"/>
    </xf>
    <xf borderId="0" fillId="0" fontId="8" numFmtId="165" xfId="0" applyAlignment="1" applyFont="1" applyNumberFormat="1">
      <alignment horizontal="left" readingOrder="1" shrinkToFit="0" wrapText="0"/>
    </xf>
    <xf borderId="0" fillId="0" fontId="23" numFmtId="0" xfId="0" applyAlignment="1" applyFont="1">
      <alignment horizontal="left" shrinkToFit="0" wrapText="0"/>
    </xf>
    <xf borderId="0" fillId="0" fontId="19" numFmtId="15" xfId="0" applyAlignment="1" applyFont="1" applyNumberFormat="1">
      <alignment horizontal="right" readingOrder="1" shrinkToFit="0" vertical="top" wrapText="0"/>
    </xf>
    <xf borderId="0" fillId="0" fontId="26" numFmtId="14" xfId="0" applyAlignment="1" applyFont="1" applyNumberFormat="1">
      <alignment horizontal="right" readingOrder="1" shrinkToFit="0" vertical="top" wrapText="0"/>
    </xf>
    <xf borderId="0" fillId="0" fontId="23" numFmtId="0" xfId="0" applyAlignment="1" applyFont="1">
      <alignment horizontal="left" readingOrder="1" shrinkToFit="0" wrapText="0"/>
    </xf>
    <xf borderId="0" fillId="0" fontId="8" numFmtId="0" xfId="0" applyAlignment="1" applyFont="1">
      <alignment shrinkToFit="0" wrapText="0"/>
    </xf>
    <xf borderId="16" fillId="0" fontId="17" numFmtId="0" xfId="0" applyAlignment="1" applyBorder="1" applyFont="1">
      <alignment horizontal="center" shrinkToFit="0" wrapText="0"/>
    </xf>
    <xf borderId="17" fillId="0" fontId="17" numFmtId="0" xfId="0" applyAlignment="1" applyBorder="1" applyFont="1">
      <alignment horizontal="center" shrinkToFit="0" wrapText="0"/>
    </xf>
    <xf borderId="1" fillId="0" fontId="17" numFmtId="167" xfId="0" applyAlignment="1" applyBorder="1" applyFont="1" applyNumberFormat="1">
      <alignment shrinkToFit="0" wrapText="0"/>
    </xf>
    <xf borderId="8" fillId="0" fontId="8" numFmtId="0" xfId="0" applyAlignment="1" applyBorder="1" applyFont="1">
      <alignment shrinkToFit="0" wrapText="0"/>
    </xf>
    <xf borderId="2" fillId="0" fontId="8" numFmtId="0" xfId="0" applyAlignment="1" applyBorder="1" applyFont="1">
      <alignment shrinkToFit="0" wrapText="0"/>
    </xf>
    <xf borderId="0" fillId="0" fontId="9" numFmtId="171" xfId="0" applyAlignment="1" applyFont="1" applyNumberFormat="1">
      <alignment shrinkToFit="0" wrapText="0"/>
    </xf>
    <xf borderId="0" fillId="0" fontId="8" numFmtId="180" xfId="0" applyAlignment="1" applyFont="1" applyNumberFormat="1">
      <alignment shrinkToFit="0" wrapText="0"/>
    </xf>
    <xf borderId="0" fillId="0" fontId="9" numFmtId="179" xfId="0" applyAlignment="1" applyFont="1" applyNumberFormat="1">
      <alignment shrinkToFit="0" wrapText="0"/>
    </xf>
    <xf borderId="0" fillId="0" fontId="3" numFmtId="170" xfId="0" applyAlignment="1" applyFont="1" applyNumberFormat="1">
      <alignment shrinkToFit="0" wrapText="0"/>
    </xf>
    <xf borderId="3" fillId="2" fontId="27" numFmtId="170" xfId="0" applyAlignment="1" applyBorder="1" applyFont="1" applyNumberFormat="1">
      <alignment shrinkToFit="0" wrapText="0"/>
    </xf>
    <xf borderId="0" fillId="0" fontId="3" numFmtId="169" xfId="0" applyAlignment="1" applyFont="1" applyNumberFormat="1">
      <alignment shrinkToFit="0" wrapText="0"/>
    </xf>
    <xf borderId="1" fillId="0" fontId="3" numFmtId="169" xfId="0" applyAlignment="1" applyBorder="1" applyFont="1" applyNumberFormat="1">
      <alignment shrinkToFit="0" wrapText="0"/>
    </xf>
    <xf borderId="0" fillId="0" fontId="8" numFmtId="180" xfId="0" applyAlignment="1" applyFont="1" applyNumberFormat="1">
      <alignment horizontal="left" shrinkToFit="0" wrapText="0"/>
    </xf>
    <xf borderId="0" fillId="0" fontId="9" numFmtId="165" xfId="0" applyAlignment="1" applyFont="1" applyNumberFormat="1">
      <alignment shrinkToFit="0" wrapText="0"/>
    </xf>
    <xf borderId="0" fillId="0" fontId="9" numFmtId="180" xfId="0" applyAlignment="1" applyFont="1" applyNumberFormat="1">
      <alignment shrinkToFit="0" wrapText="0"/>
    </xf>
    <xf borderId="0" fillId="0" fontId="9" numFmtId="176" xfId="0" applyAlignment="1" applyFont="1" applyNumberFormat="1">
      <alignment shrinkToFit="0" wrapText="0"/>
    </xf>
    <xf borderId="0" fillId="0" fontId="22" numFmtId="180" xfId="0" applyAlignment="1" applyFont="1" applyNumberFormat="1">
      <alignment horizontal="right" shrinkToFit="0" wrapText="0"/>
    </xf>
    <xf borderId="0" fillId="0" fontId="3" numFmtId="0" xfId="0" applyAlignment="1" applyFont="1">
      <alignment horizontal="left" shrinkToFit="0" wrapText="0"/>
    </xf>
    <xf borderId="3" fillId="2" fontId="10" numFmtId="176" xfId="0" applyAlignment="1" applyBorder="1" applyFont="1" applyNumberFormat="1">
      <alignment horizontal="right" shrinkToFit="0" wrapText="0"/>
    </xf>
    <xf borderId="0" fillId="0" fontId="10" numFmtId="176" xfId="0" applyAlignment="1" applyFont="1" applyNumberFormat="1">
      <alignment horizontal="right" shrinkToFit="0" wrapText="0"/>
    </xf>
    <xf borderId="0" fillId="0" fontId="9" numFmtId="176" xfId="0" applyAlignment="1" applyFont="1" applyNumberFormat="1">
      <alignment horizontal="right" shrinkToFit="0" wrapText="0"/>
    </xf>
    <xf borderId="0" fillId="0" fontId="8" numFmtId="180" xfId="0" applyAlignment="1" applyFont="1" applyNumberFormat="1">
      <alignment horizontal="right" shrinkToFit="0" wrapText="0"/>
    </xf>
    <xf borderId="1" fillId="0" fontId="3" numFmtId="169" xfId="0" applyAlignment="1" applyBorder="1" applyFont="1" applyNumberFormat="1">
      <alignment horizontal="right" shrinkToFit="0" wrapText="0"/>
    </xf>
    <xf borderId="0" fillId="0" fontId="8" numFmtId="169" xfId="0" applyAlignment="1" applyFont="1" applyNumberFormat="1">
      <alignment horizontal="right" shrinkToFit="0" wrapText="0"/>
    </xf>
    <xf borderId="0" fillId="0" fontId="9" numFmtId="164" xfId="0" applyAlignment="1" applyFont="1" applyNumberFormat="1">
      <alignment shrinkToFit="0" wrapText="0"/>
    </xf>
    <xf borderId="0" fillId="0" fontId="9" numFmtId="170" xfId="0" applyAlignment="1" applyFont="1" applyNumberFormat="1">
      <alignment shrinkToFit="0" wrapText="0"/>
    </xf>
    <xf borderId="0" fillId="0" fontId="8" numFmtId="181" xfId="0" applyAlignment="1" applyFont="1" applyNumberFormat="1">
      <alignment shrinkToFit="0" wrapText="0"/>
    </xf>
    <xf borderId="0" fillId="0" fontId="8" numFmtId="170" xfId="0" applyAlignment="1" applyFont="1" applyNumberFormat="1">
      <alignment shrinkToFit="0" wrapText="0"/>
    </xf>
    <xf borderId="0" fillId="0" fontId="3" numFmtId="176" xfId="0" applyAlignment="1" applyFont="1" applyNumberFormat="1">
      <alignment shrinkToFit="0" wrapText="0"/>
    </xf>
    <xf borderId="0" fillId="0" fontId="13" numFmtId="180" xfId="0" applyAlignment="1" applyFont="1" applyNumberFormat="1">
      <alignment horizontal="right" shrinkToFit="0" wrapText="0"/>
    </xf>
    <xf borderId="0" fillId="0" fontId="8" numFmtId="165" xfId="0" applyAlignment="1" applyFont="1" applyNumberFormat="1">
      <alignment horizontal="right" shrinkToFit="0" wrapText="0"/>
    </xf>
    <xf borderId="0" fillId="0" fontId="3" numFmtId="169" xfId="0" applyAlignment="1" applyFont="1" applyNumberFormat="1">
      <alignment horizontal="right" shrinkToFit="0" wrapText="0"/>
    </xf>
    <xf borderId="18" fillId="0" fontId="8" numFmtId="0" xfId="0" applyAlignment="1" applyBorder="1" applyFont="1">
      <alignment shrinkToFit="0" wrapText="0"/>
    </xf>
    <xf borderId="19" fillId="0" fontId="3" numFmtId="175" xfId="0" applyAlignment="1" applyBorder="1" applyFont="1" applyNumberFormat="1">
      <alignment horizontal="right" shrinkToFit="0" wrapText="0"/>
    </xf>
    <xf borderId="14" fillId="0" fontId="8" numFmtId="0" xfId="0" applyAlignment="1" applyBorder="1" applyFont="1">
      <alignment horizontal="left" shrinkToFit="0" wrapText="0"/>
    </xf>
    <xf borderId="0" fillId="0" fontId="8" numFmtId="178" xfId="0" applyAlignment="1" applyFont="1" applyNumberFormat="1">
      <alignment horizontal="right" shrinkToFit="0" wrapText="0"/>
    </xf>
    <xf borderId="1" fillId="0" fontId="8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grouping val="stacked"/>
        <c:ser>
          <c:idx val="0"/>
          <c:order val="0"/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'DCF Exercise'!$D$31:$Z$31</c:f>
            </c:strRef>
          </c:cat>
          <c:val>
            <c:numRef>
              <c:f>'DCF Exercise'!$D$32:$Z$32</c:f>
              <c:numCache/>
            </c:numRef>
          </c:val>
        </c:ser>
        <c:axId val="744960078"/>
        <c:axId val="1097445877"/>
      </c:areaChart>
      <c:catAx>
        <c:axId val="7449600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97445877"/>
      </c:catAx>
      <c:valAx>
        <c:axId val="10974458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4496007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35</xdr:row>
      <xdr:rowOff>85725</xdr:rowOff>
    </xdr:from>
    <xdr:ext cx="5105400" cy="25527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5.13" defaultRowHeight="15.0"/>
  <cols>
    <col customWidth="1" min="1" max="1" width="6.63"/>
    <col customWidth="1" min="2" max="2" width="32.88"/>
    <col customWidth="1" min="3" max="3" width="14.88"/>
    <col customWidth="1" min="4" max="4" width="18.75"/>
    <col customWidth="1" min="5" max="10" width="10.75"/>
    <col customWidth="1" min="11" max="11" width="10.38"/>
    <col customWidth="1" min="12" max="12" width="10.75"/>
    <col customWidth="1" min="13" max="26" width="7.0"/>
  </cols>
  <sheetData>
    <row r="1" ht="12.75" customHeight="1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</row>
    <row r="2">
      <c r="A2" s="4" t="s">
        <v>1</v>
      </c>
      <c r="B2" s="5"/>
      <c r="C2" s="5"/>
      <c r="D2" s="5"/>
      <c r="E2" s="1"/>
      <c r="F2" s="6" t="s">
        <v>2</v>
      </c>
      <c r="G2" s="1"/>
      <c r="H2" s="1"/>
      <c r="I2" s="1"/>
      <c r="J2" s="1"/>
      <c r="K2" s="1"/>
      <c r="L2" s="1"/>
    </row>
    <row r="3" ht="23.25" customHeight="1">
      <c r="A3" s="7" t="s">
        <v>3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11"/>
      <c r="B4" s="12" t="s">
        <v>4</v>
      </c>
      <c r="C4" s="13"/>
      <c r="D4" s="14" t="s">
        <v>5</v>
      </c>
      <c r="E4" s="15"/>
      <c r="F4" s="1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 t="s">
        <v>6</v>
      </c>
      <c r="C5" s="13"/>
      <c r="D5" s="17"/>
      <c r="E5" s="18" t="s">
        <v>7</v>
      </c>
      <c r="F5" s="16" t="s">
        <v>8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 t="s">
        <v>9</v>
      </c>
      <c r="C6" s="13"/>
      <c r="D6" s="17">
        <v>19.02</v>
      </c>
      <c r="E6" s="18" t="s">
        <v>7</v>
      </c>
      <c r="F6" s="16" t="s">
        <v>10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 t="s">
        <v>11</v>
      </c>
      <c r="C7" s="13"/>
      <c r="D7" s="19">
        <v>212.3</v>
      </c>
      <c r="E7" s="18" t="s">
        <v>7</v>
      </c>
      <c r="F7" s="16" t="s">
        <v>12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/>
      <c r="C8" s="13"/>
      <c r="D8" s="2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9.5" customHeight="1">
      <c r="A9" s="11"/>
      <c r="B9" s="21" t="s">
        <v>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4.25" customHeight="1">
      <c r="A10" s="11"/>
      <c r="B10" s="12"/>
      <c r="C10" s="13"/>
      <c r="D10" s="22"/>
      <c r="E10" s="15"/>
      <c r="F10" s="23" t="s">
        <v>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4.25" customHeight="1">
      <c r="A11" s="11"/>
      <c r="B11" s="12" t="s">
        <v>15</v>
      </c>
      <c r="C11" s="13"/>
      <c r="D11" s="19">
        <v>583.9</v>
      </c>
      <c r="E11" s="18" t="s">
        <v>7</v>
      </c>
      <c r="F11" s="16" t="s">
        <v>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1"/>
      <c r="B12" s="12" t="s">
        <v>17</v>
      </c>
      <c r="C12" s="13"/>
      <c r="D12" s="19">
        <v>62.295</v>
      </c>
      <c r="E12" s="18" t="s">
        <v>7</v>
      </c>
      <c r="F12" s="16" t="s">
        <v>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1"/>
      <c r="B13" s="12" t="s">
        <v>19</v>
      </c>
      <c r="C13" s="13"/>
      <c r="D13" s="19">
        <v>439790.0</v>
      </c>
      <c r="E13" s="18" t="s">
        <v>7</v>
      </c>
      <c r="F13" s="16" t="s">
        <v>20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4" t="s">
        <v>21</v>
      </c>
      <c r="B14" s="11"/>
      <c r="C14" s="18" t="s">
        <v>7</v>
      </c>
      <c r="D14" s="24" t="s">
        <v>22</v>
      </c>
      <c r="E14" s="15"/>
      <c r="F14" s="1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4"/>
      <c r="B15" s="12" t="s">
        <v>23</v>
      </c>
      <c r="C15" s="13"/>
      <c r="D15" s="25">
        <v>0.032</v>
      </c>
      <c r="E15" s="18" t="s">
        <v>7</v>
      </c>
      <c r="F15" s="16" t="s">
        <v>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1"/>
      <c r="B16" s="12" t="s">
        <v>25</v>
      </c>
      <c r="C16" s="13"/>
      <c r="D16" s="25">
        <v>0.04</v>
      </c>
      <c r="E16" s="18" t="s">
        <v>7</v>
      </c>
      <c r="F16" s="16" t="s">
        <v>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11"/>
      <c r="B17" s="12" t="s">
        <v>27</v>
      </c>
      <c r="C17" s="13"/>
      <c r="D17" s="25">
        <v>0.1</v>
      </c>
      <c r="E17" s="18" t="s">
        <v>7</v>
      </c>
      <c r="F17" s="16" t="s">
        <v>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5.75" customHeight="1">
      <c r="A18" s="11"/>
      <c r="B18" s="12"/>
      <c r="C18" s="13"/>
      <c r="D18" s="26">
        <v>1.0</v>
      </c>
      <c r="E18" s="26">
        <v>2.0</v>
      </c>
      <c r="F18" s="26">
        <v>3.0</v>
      </c>
      <c r="G18" s="26">
        <v>4.0</v>
      </c>
      <c r="H18" s="26">
        <v>5.0</v>
      </c>
      <c r="I18" s="26">
        <v>6.0</v>
      </c>
      <c r="J18" s="26">
        <v>7.0</v>
      </c>
      <c r="K18" s="26">
        <v>30.0</v>
      </c>
      <c r="L18" s="26">
        <v>8.0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5.75" customHeight="1">
      <c r="A19" s="11"/>
      <c r="B19" s="12"/>
      <c r="C19" s="27"/>
      <c r="D19" s="28" t="s">
        <v>29</v>
      </c>
      <c r="E19" s="29"/>
      <c r="F19" s="29"/>
      <c r="G19" s="29"/>
      <c r="H19" s="29"/>
      <c r="I19" s="29"/>
      <c r="J19" s="29"/>
      <c r="K19" s="29"/>
      <c r="L19" s="3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11"/>
      <c r="B20" s="31" t="s">
        <v>30</v>
      </c>
      <c r="C20" s="32" t="s">
        <v>31</v>
      </c>
      <c r="D20" s="33" t="s">
        <v>32</v>
      </c>
      <c r="E20" s="33" t="s">
        <v>33</v>
      </c>
      <c r="F20" s="33" t="s">
        <v>34</v>
      </c>
      <c r="G20" s="33" t="s">
        <v>35</v>
      </c>
      <c r="H20" s="33" t="s">
        <v>36</v>
      </c>
      <c r="I20" s="33" t="s">
        <v>37</v>
      </c>
      <c r="J20" s="33" t="s">
        <v>38</v>
      </c>
      <c r="K20" s="18" t="s">
        <v>7</v>
      </c>
      <c r="L20" s="33" t="s">
        <v>39</v>
      </c>
      <c r="M20" s="11"/>
      <c r="N20" s="3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11"/>
      <c r="B21" s="12" t="s">
        <v>40</v>
      </c>
      <c r="C21" s="35">
        <f>D11</f>
        <v>583.9</v>
      </c>
      <c r="D21" s="36">
        <f t="shared" ref="D21:J21" si="1">C21*(1+D22)</f>
        <v>602.5848</v>
      </c>
      <c r="E21" s="36">
        <f t="shared" si="1"/>
        <v>621.8675136</v>
      </c>
      <c r="F21" s="36">
        <f t="shared" si="1"/>
        <v>641.767274</v>
      </c>
      <c r="G21" s="36">
        <f t="shared" si="1"/>
        <v>662.3038268</v>
      </c>
      <c r="H21" s="36">
        <f t="shared" si="1"/>
        <v>683.4975493</v>
      </c>
      <c r="I21" s="36">
        <f t="shared" si="1"/>
        <v>710.8374512</v>
      </c>
      <c r="J21" s="36">
        <f t="shared" si="1"/>
        <v>739.2709493</v>
      </c>
      <c r="K21" s="11"/>
      <c r="L21" s="36">
        <f>J21*(1+L22)</f>
        <v>768.8417873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>
      <c r="A22" s="11"/>
      <c r="B22" s="37" t="s">
        <v>41</v>
      </c>
      <c r="C22" s="11"/>
      <c r="D22" s="38">
        <f>D15</f>
        <v>0.032</v>
      </c>
      <c r="E22" s="38">
        <f t="shared" ref="E22:H22" si="2">D22</f>
        <v>0.032</v>
      </c>
      <c r="F22" s="38">
        <f t="shared" si="2"/>
        <v>0.032</v>
      </c>
      <c r="G22" s="38">
        <f t="shared" si="2"/>
        <v>0.032</v>
      </c>
      <c r="H22" s="38">
        <f t="shared" si="2"/>
        <v>0.032</v>
      </c>
      <c r="I22" s="38">
        <f>D16</f>
        <v>0.04</v>
      </c>
      <c r="J22" s="38">
        <f>I22</f>
        <v>0.04</v>
      </c>
      <c r="K22" s="11"/>
      <c r="L22" s="38">
        <f>J22</f>
        <v>0.04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11"/>
      <c r="B23" s="12" t="s">
        <v>42</v>
      </c>
      <c r="C23" s="39">
        <f>D12</f>
        <v>62.295</v>
      </c>
      <c r="D23" s="40">
        <f t="shared" ref="D23:J23" si="3">D24*D21</f>
        <v>18.077544</v>
      </c>
      <c r="E23" s="40">
        <f t="shared" si="3"/>
        <v>18.65602541</v>
      </c>
      <c r="F23" s="40">
        <f t="shared" si="3"/>
        <v>19.25301822</v>
      </c>
      <c r="G23" s="40">
        <f t="shared" si="3"/>
        <v>19.8691148</v>
      </c>
      <c r="H23" s="40">
        <f t="shared" si="3"/>
        <v>20.50492648</v>
      </c>
      <c r="I23" s="40">
        <f t="shared" si="3"/>
        <v>21.32512354</v>
      </c>
      <c r="J23" s="40">
        <f t="shared" si="3"/>
        <v>22.17812848</v>
      </c>
      <c r="K23" s="11"/>
      <c r="L23" s="40">
        <f>L24*L21</f>
        <v>23.06525362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>
      <c r="A24" s="11"/>
      <c r="B24" s="37" t="s">
        <v>43</v>
      </c>
      <c r="C24" s="41">
        <v>0.03</v>
      </c>
      <c r="D24" s="38">
        <f t="shared" ref="D24:J24" si="4">C24</f>
        <v>0.03</v>
      </c>
      <c r="E24" s="38">
        <f t="shared" si="4"/>
        <v>0.03</v>
      </c>
      <c r="F24" s="38">
        <f t="shared" si="4"/>
        <v>0.03</v>
      </c>
      <c r="G24" s="38">
        <f t="shared" si="4"/>
        <v>0.03</v>
      </c>
      <c r="H24" s="38">
        <f t="shared" si="4"/>
        <v>0.03</v>
      </c>
      <c r="I24" s="38">
        <f t="shared" si="4"/>
        <v>0.03</v>
      </c>
      <c r="J24" s="38">
        <f t="shared" si="4"/>
        <v>0.03</v>
      </c>
      <c r="K24" s="11"/>
      <c r="L24" s="38">
        <f>J24</f>
        <v>0.03</v>
      </c>
      <c r="M24" s="18" t="s">
        <v>7</v>
      </c>
      <c r="N24" s="24" t="s">
        <v>44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11"/>
      <c r="B25" s="12" t="s">
        <v>45</v>
      </c>
      <c r="C25" s="42">
        <f>D13</f>
        <v>439790</v>
      </c>
      <c r="D25" s="40">
        <f t="shared" ref="D25:J25" si="5">D26*D21</f>
        <v>18.077544</v>
      </c>
      <c r="E25" s="40">
        <f t="shared" si="5"/>
        <v>18.65602541</v>
      </c>
      <c r="F25" s="40">
        <f t="shared" si="5"/>
        <v>19.25301822</v>
      </c>
      <c r="G25" s="40">
        <f t="shared" si="5"/>
        <v>19.8691148</v>
      </c>
      <c r="H25" s="40">
        <f t="shared" si="5"/>
        <v>20.50492648</v>
      </c>
      <c r="I25" s="40">
        <f t="shared" si="5"/>
        <v>21.32512354</v>
      </c>
      <c r="J25" s="40">
        <f t="shared" si="5"/>
        <v>22.17812848</v>
      </c>
      <c r="K25" s="11"/>
      <c r="L25" s="40">
        <f>L26*L21</f>
        <v>23.06525362</v>
      </c>
      <c r="M25" s="11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11"/>
      <c r="B26" s="37" t="s">
        <v>46</v>
      </c>
      <c r="C26" s="41">
        <v>0.03</v>
      </c>
      <c r="D26" s="38">
        <f t="shared" ref="D26:J26" si="6">C26</f>
        <v>0.03</v>
      </c>
      <c r="E26" s="38">
        <f t="shared" si="6"/>
        <v>0.03</v>
      </c>
      <c r="F26" s="38">
        <f t="shared" si="6"/>
        <v>0.03</v>
      </c>
      <c r="G26" s="38">
        <f t="shared" si="6"/>
        <v>0.03</v>
      </c>
      <c r="H26" s="38">
        <f t="shared" si="6"/>
        <v>0.03</v>
      </c>
      <c r="I26" s="38">
        <f t="shared" si="6"/>
        <v>0.03</v>
      </c>
      <c r="J26" s="38">
        <f t="shared" si="6"/>
        <v>0.03</v>
      </c>
      <c r="K26" s="11"/>
      <c r="L26" s="38">
        <f>J26</f>
        <v>0.03</v>
      </c>
      <c r="M26" s="18" t="s">
        <v>7</v>
      </c>
      <c r="N26" s="16" t="s">
        <v>47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>
      <c r="A28" s="11"/>
      <c r="B28" s="12" t="s">
        <v>48</v>
      </c>
      <c r="C28" s="39">
        <f t="shared" ref="C28:J28" si="7">C25</f>
        <v>439790</v>
      </c>
      <c r="D28" s="39">
        <f t="shared" si="7"/>
        <v>18.077544</v>
      </c>
      <c r="E28" s="39">
        <f t="shared" si="7"/>
        <v>18.65602541</v>
      </c>
      <c r="F28" s="39">
        <f t="shared" si="7"/>
        <v>19.25301822</v>
      </c>
      <c r="G28" s="39">
        <f t="shared" si="7"/>
        <v>19.8691148</v>
      </c>
      <c r="H28" s="39">
        <f t="shared" si="7"/>
        <v>20.50492648</v>
      </c>
      <c r="I28" s="39">
        <f t="shared" si="7"/>
        <v>21.32512354</v>
      </c>
      <c r="J28" s="39">
        <f t="shared" si="7"/>
        <v>22.17812848</v>
      </c>
      <c r="K28" s="11"/>
      <c r="L28" s="43">
        <f>L25/(D17-D16)</f>
        <v>384.4208936</v>
      </c>
      <c r="M28" s="18" t="s">
        <v>7</v>
      </c>
      <c r="N28" s="16" t="s">
        <v>49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11"/>
      <c r="B29" s="37" t="s">
        <v>27</v>
      </c>
      <c r="C29" s="11"/>
      <c r="D29" s="44">
        <f>D17</f>
        <v>0.1</v>
      </c>
      <c r="E29" s="44">
        <f t="shared" ref="E29:J29" si="8">D29</f>
        <v>0.1</v>
      </c>
      <c r="F29" s="44">
        <f t="shared" si="8"/>
        <v>0.1</v>
      </c>
      <c r="G29" s="44">
        <f t="shared" si="8"/>
        <v>0.1</v>
      </c>
      <c r="H29" s="44">
        <f t="shared" si="8"/>
        <v>0.1</v>
      </c>
      <c r="I29" s="44">
        <f t="shared" si="8"/>
        <v>0.1</v>
      </c>
      <c r="J29" s="44">
        <f t="shared" si="8"/>
        <v>0.1</v>
      </c>
      <c r="K29" s="11"/>
      <c r="L29" s="44">
        <f>J29</f>
        <v>0.1</v>
      </c>
      <c r="M29" s="18" t="s">
        <v>7</v>
      </c>
      <c r="N29" s="24" t="s">
        <v>50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11"/>
      <c r="B30" s="12" t="s">
        <v>51</v>
      </c>
      <c r="C30" s="11"/>
      <c r="D30" s="39">
        <f t="shared" ref="D30:J30" si="9">D28/(1+D29)^D18</f>
        <v>16.43413091</v>
      </c>
      <c r="E30" s="39">
        <f t="shared" si="9"/>
        <v>15.41820282</v>
      </c>
      <c r="F30" s="39">
        <f t="shared" si="9"/>
        <v>14.46507755</v>
      </c>
      <c r="G30" s="39">
        <f t="shared" si="9"/>
        <v>13.57087276</v>
      </c>
      <c r="H30" s="39">
        <f t="shared" si="9"/>
        <v>12.73194608</v>
      </c>
      <c r="I30" s="39">
        <f t="shared" si="9"/>
        <v>12.03747629</v>
      </c>
      <c r="J30" s="39">
        <f t="shared" si="9"/>
        <v>11.38088668</v>
      </c>
      <c r="K30" s="11"/>
      <c r="L30" s="39">
        <f>L28/(1+L29)^L18</f>
        <v>179.335184</v>
      </c>
      <c r="M30" s="18" t="s">
        <v>7</v>
      </c>
      <c r="N30" s="16" t="s">
        <v>52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11"/>
      <c r="B31" s="45" t="s">
        <v>53</v>
      </c>
      <c r="C31" s="46">
        <f>SUM(D30:L30)</f>
        <v>275.3737771</v>
      </c>
      <c r="D31" s="47" t="s">
        <v>54</v>
      </c>
      <c r="E31" s="47" t="s">
        <v>55</v>
      </c>
      <c r="F31" s="47" t="s">
        <v>56</v>
      </c>
      <c r="G31" s="47" t="s">
        <v>57</v>
      </c>
      <c r="H31" s="47" t="s">
        <v>58</v>
      </c>
      <c r="I31" s="47" t="s">
        <v>59</v>
      </c>
      <c r="J31" s="47" t="s">
        <v>60</v>
      </c>
      <c r="K31" s="47" t="s">
        <v>61</v>
      </c>
      <c r="L31" s="47" t="s">
        <v>62</v>
      </c>
      <c r="M31" s="47" t="s">
        <v>63</v>
      </c>
      <c r="N31" s="47" t="s">
        <v>64</v>
      </c>
      <c r="O31" s="47" t="s">
        <v>65</v>
      </c>
      <c r="P31" s="47" t="s">
        <v>66</v>
      </c>
      <c r="Q31" s="47" t="s">
        <v>67</v>
      </c>
      <c r="R31" s="47" t="s">
        <v>68</v>
      </c>
      <c r="S31" s="47" t="s">
        <v>69</v>
      </c>
      <c r="T31" s="47" t="s">
        <v>70</v>
      </c>
      <c r="U31" s="47" t="s">
        <v>71</v>
      </c>
      <c r="V31" s="47" t="s">
        <v>72</v>
      </c>
      <c r="W31" s="47" t="s">
        <v>73</v>
      </c>
      <c r="X31" s="47" t="s">
        <v>74</v>
      </c>
      <c r="Y31" s="47" t="s">
        <v>75</v>
      </c>
      <c r="Z31" s="47" t="s">
        <v>76</v>
      </c>
    </row>
    <row r="32">
      <c r="A32" s="11"/>
      <c r="B32" s="12" t="s">
        <v>77</v>
      </c>
      <c r="C32" s="48">
        <f>D7</f>
        <v>212.3</v>
      </c>
      <c r="D32" s="49">
        <f t="shared" ref="D32:J32" si="10">D28</f>
        <v>18.077544</v>
      </c>
      <c r="E32" s="49">
        <f t="shared" si="10"/>
        <v>18.65602541</v>
      </c>
      <c r="F32" s="49">
        <f t="shared" si="10"/>
        <v>19.25301822</v>
      </c>
      <c r="G32" s="49">
        <f t="shared" si="10"/>
        <v>19.8691148</v>
      </c>
      <c r="H32" s="49">
        <f t="shared" si="10"/>
        <v>20.50492648</v>
      </c>
      <c r="I32" s="49">
        <f t="shared" si="10"/>
        <v>21.32512354</v>
      </c>
      <c r="J32" s="49">
        <f t="shared" si="10"/>
        <v>22.17812848</v>
      </c>
      <c r="K32" s="49">
        <f t="shared" ref="K32:Z32" si="11">J32*(1+$D$16)</f>
        <v>23.06525362</v>
      </c>
      <c r="L32" s="49">
        <f t="shared" si="11"/>
        <v>23.98786376</v>
      </c>
      <c r="M32" s="49">
        <f t="shared" si="11"/>
        <v>24.94737831</v>
      </c>
      <c r="N32" s="49">
        <f t="shared" si="11"/>
        <v>25.94527345</v>
      </c>
      <c r="O32" s="49">
        <f t="shared" si="11"/>
        <v>26.98308438</v>
      </c>
      <c r="P32" s="49">
        <f t="shared" si="11"/>
        <v>28.06240776</v>
      </c>
      <c r="Q32" s="49">
        <f t="shared" si="11"/>
        <v>29.18490407</v>
      </c>
      <c r="R32" s="49">
        <f t="shared" si="11"/>
        <v>30.35230023</v>
      </c>
      <c r="S32" s="49">
        <f t="shared" si="11"/>
        <v>31.56639224</v>
      </c>
      <c r="T32" s="49">
        <f t="shared" si="11"/>
        <v>32.82904793</v>
      </c>
      <c r="U32" s="49">
        <f t="shared" si="11"/>
        <v>34.14220985</v>
      </c>
      <c r="V32" s="49">
        <f t="shared" si="11"/>
        <v>35.50789824</v>
      </c>
      <c r="W32" s="49">
        <f t="shared" si="11"/>
        <v>36.92821417</v>
      </c>
      <c r="X32" s="49">
        <f t="shared" si="11"/>
        <v>38.40534274</v>
      </c>
      <c r="Y32" s="49">
        <f t="shared" si="11"/>
        <v>39.94155645</v>
      </c>
      <c r="Z32" s="49">
        <f t="shared" si="11"/>
        <v>41.53921871</v>
      </c>
    </row>
    <row r="33">
      <c r="A33" s="4"/>
      <c r="B33" s="50" t="s">
        <v>78</v>
      </c>
      <c r="C33" s="51">
        <f>C31/C32</f>
        <v>1.297097395</v>
      </c>
      <c r="D33" s="18" t="s">
        <v>7</v>
      </c>
      <c r="E33" s="24" t="s">
        <v>79</v>
      </c>
      <c r="F33" s="5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53"/>
      <c r="B34" s="4" t="s">
        <v>80</v>
      </c>
      <c r="C34" s="54">
        <f>D6</f>
        <v>19.02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>
      <c r="A35" s="55"/>
      <c r="B35" s="56" t="s">
        <v>81</v>
      </c>
      <c r="C35" s="57">
        <f>C33/C34-1</f>
        <v>-0.9318035018</v>
      </c>
      <c r="D35" s="55"/>
      <c r="E35" s="58" t="str">
        <f>"Company: "&amp;D4&amp;"        Graph of Future Cash Flows"</f>
        <v>Company: kmi        Graph of Future Cash Flows</v>
      </c>
      <c r="F35" s="59"/>
      <c r="G35" s="59"/>
      <c r="H35" s="59"/>
      <c r="I35" s="59"/>
      <c r="J35" s="59"/>
      <c r="K35" s="60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ht="12.75" customHeight="1">
      <c r="A36" s="1"/>
      <c r="B36" s="1"/>
      <c r="C36" s="1"/>
      <c r="D36" s="1"/>
      <c r="E36" s="61"/>
      <c r="F36" s="1"/>
      <c r="G36" s="1"/>
      <c r="H36" s="1"/>
      <c r="I36" s="1"/>
      <c r="J36" s="1"/>
      <c r="K36" s="62"/>
      <c r="L36" s="1"/>
    </row>
    <row r="37" ht="12.75" customHeight="1">
      <c r="A37" s="1"/>
      <c r="B37" s="1"/>
      <c r="C37" s="1"/>
      <c r="D37" s="1"/>
      <c r="E37" s="61"/>
      <c r="F37" s="1"/>
      <c r="G37" s="1"/>
      <c r="H37" s="1"/>
      <c r="I37" s="1"/>
      <c r="J37" s="1"/>
      <c r="K37" s="62"/>
      <c r="L37" s="1"/>
    </row>
    <row r="38" ht="12.75" customHeight="1">
      <c r="A38" s="1"/>
      <c r="B38" s="1"/>
      <c r="C38" s="1"/>
      <c r="D38" s="1"/>
      <c r="E38" s="61"/>
      <c r="F38" s="1"/>
      <c r="G38" s="1"/>
      <c r="H38" s="1"/>
      <c r="I38" s="1"/>
      <c r="J38" s="1"/>
      <c r="K38" s="62"/>
      <c r="L38" s="1"/>
    </row>
    <row r="39" ht="12.75" customHeight="1">
      <c r="A39" s="1"/>
      <c r="B39" s="1"/>
      <c r="C39" s="1"/>
      <c r="D39" s="1"/>
      <c r="E39" s="61"/>
      <c r="F39" s="1"/>
      <c r="G39" s="1"/>
      <c r="H39" s="1"/>
      <c r="I39" s="1"/>
      <c r="J39" s="1"/>
      <c r="K39" s="62"/>
      <c r="L39" s="1"/>
    </row>
    <row r="40" ht="12.75" customHeight="1">
      <c r="A40" s="1"/>
      <c r="B40" s="1"/>
      <c r="C40" s="1"/>
      <c r="D40" s="1"/>
      <c r="E40" s="61"/>
      <c r="F40" s="1"/>
      <c r="G40" s="1"/>
      <c r="H40" s="1"/>
      <c r="I40" s="1"/>
      <c r="J40" s="1"/>
      <c r="K40" s="62"/>
      <c r="L40" s="1"/>
    </row>
    <row r="41" ht="12.75" customHeight="1">
      <c r="A41" s="1"/>
      <c r="B41" s="1"/>
      <c r="C41" s="1"/>
      <c r="D41" s="1"/>
      <c r="E41" s="61"/>
      <c r="F41" s="1"/>
      <c r="G41" s="1"/>
      <c r="H41" s="1"/>
      <c r="I41" s="1"/>
      <c r="J41" s="1"/>
      <c r="K41" s="62"/>
      <c r="L41" s="1"/>
    </row>
    <row r="42" ht="12.75" customHeight="1">
      <c r="A42" s="1"/>
      <c r="B42" s="1"/>
      <c r="C42" s="1"/>
      <c r="D42" s="1"/>
      <c r="E42" s="61"/>
      <c r="F42" s="1"/>
      <c r="G42" s="1"/>
      <c r="H42" s="1"/>
      <c r="I42" s="1"/>
      <c r="J42" s="1"/>
      <c r="K42" s="62"/>
      <c r="L42" s="1"/>
    </row>
    <row r="43" ht="12.75" customHeight="1">
      <c r="A43" s="1"/>
      <c r="B43" s="1"/>
      <c r="C43" s="1"/>
      <c r="D43" s="1"/>
      <c r="E43" s="61"/>
      <c r="F43" s="1"/>
      <c r="G43" s="1"/>
      <c r="H43" s="1"/>
      <c r="I43" s="1"/>
      <c r="J43" s="1"/>
      <c r="K43" s="62"/>
      <c r="L43" s="1"/>
    </row>
    <row r="44" ht="12.75" customHeight="1">
      <c r="A44" s="1"/>
      <c r="B44" s="1"/>
      <c r="C44" s="1"/>
      <c r="D44" s="1"/>
      <c r="E44" s="61"/>
      <c r="F44" s="1"/>
      <c r="G44" s="1"/>
      <c r="H44" s="1"/>
      <c r="I44" s="1"/>
      <c r="J44" s="1"/>
      <c r="K44" s="62"/>
      <c r="L44" s="1"/>
    </row>
    <row r="45" ht="12.75" customHeight="1">
      <c r="A45" s="1"/>
      <c r="B45" s="1"/>
      <c r="C45" s="1"/>
      <c r="D45" s="1"/>
      <c r="E45" s="61"/>
      <c r="F45" s="1"/>
      <c r="G45" s="1"/>
      <c r="H45" s="1"/>
      <c r="I45" s="1"/>
      <c r="J45" s="1"/>
      <c r="K45" s="62"/>
      <c r="L45" s="1"/>
    </row>
    <row r="46" ht="12.75" customHeight="1">
      <c r="A46" s="1"/>
      <c r="B46" s="1"/>
      <c r="C46" s="1"/>
      <c r="D46" s="1"/>
      <c r="E46" s="61"/>
      <c r="F46" s="1"/>
      <c r="G46" s="1"/>
      <c r="H46" s="1"/>
      <c r="I46" s="1"/>
      <c r="J46" s="1"/>
      <c r="K46" s="62"/>
      <c r="L46" s="1"/>
    </row>
    <row r="47" ht="12.75" customHeight="1">
      <c r="A47" s="1"/>
      <c r="B47" s="1"/>
      <c r="C47" s="1"/>
      <c r="D47" s="1"/>
      <c r="E47" s="61"/>
      <c r="F47" s="1"/>
      <c r="G47" s="1"/>
      <c r="H47" s="1"/>
      <c r="I47" s="1"/>
      <c r="J47" s="1"/>
      <c r="K47" s="62"/>
      <c r="L47" s="1"/>
    </row>
    <row r="48" ht="12.75" customHeight="1">
      <c r="A48" s="1"/>
      <c r="B48" s="1"/>
      <c r="C48" s="1"/>
      <c r="D48" s="1"/>
      <c r="E48" s="61"/>
      <c r="F48" s="1"/>
      <c r="G48" s="1"/>
      <c r="H48" s="1"/>
      <c r="I48" s="1"/>
      <c r="J48" s="1"/>
      <c r="K48" s="62"/>
      <c r="L48" s="1"/>
    </row>
    <row r="49" ht="12.75" customHeight="1">
      <c r="A49" s="1"/>
      <c r="B49" s="1"/>
      <c r="C49" s="1"/>
      <c r="D49" s="1"/>
      <c r="E49" s="61"/>
      <c r="F49" s="1"/>
      <c r="G49" s="1"/>
      <c r="H49" s="1"/>
      <c r="I49" s="1"/>
      <c r="J49" s="1"/>
      <c r="K49" s="62"/>
      <c r="L49" s="1"/>
    </row>
    <row r="50" ht="12.75" customHeight="1">
      <c r="A50" s="1"/>
      <c r="B50" s="1"/>
      <c r="C50" s="1"/>
      <c r="D50" s="1"/>
      <c r="E50" s="61"/>
      <c r="F50" s="1"/>
      <c r="G50" s="1"/>
      <c r="H50" s="1"/>
      <c r="I50" s="1"/>
      <c r="J50" s="1"/>
      <c r="K50" s="62"/>
      <c r="L50" s="1"/>
    </row>
    <row r="51" ht="12.75" customHeight="1">
      <c r="A51" s="1"/>
      <c r="B51" s="1"/>
      <c r="C51" s="1"/>
      <c r="D51" s="1"/>
      <c r="E51" s="63"/>
      <c r="F51" s="64"/>
      <c r="G51" s="64"/>
      <c r="H51" s="64"/>
      <c r="I51" s="64"/>
      <c r="J51" s="64"/>
      <c r="K51" s="65"/>
      <c r="L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ht="19.5" customHeight="1">
      <c r="A53" s="11"/>
      <c r="B53" s="21" t="s">
        <v>82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4.25" customHeight="1">
      <c r="A54" s="11"/>
      <c r="B54" s="12"/>
      <c r="C54" s="13"/>
      <c r="D54" s="22"/>
      <c r="E54" s="15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4.25" customHeight="1">
      <c r="A55" s="11"/>
      <c r="B55" s="66" t="s">
        <v>83</v>
      </c>
      <c r="C55" s="67" t="s">
        <v>84</v>
      </c>
      <c r="D55" s="18" t="s">
        <v>7</v>
      </c>
      <c r="E55" s="16" t="s">
        <v>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>
      <c r="A56" s="11"/>
      <c r="B56" s="68" t="str">
        <f>D4</f>
        <v>kmi</v>
      </c>
      <c r="C56" s="69">
        <v>21.36</v>
      </c>
      <c r="D56" s="18" t="s">
        <v>7</v>
      </c>
      <c r="E56" s="16" t="s">
        <v>86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>
      <c r="A57" s="11"/>
      <c r="B57" s="70" t="s">
        <v>87</v>
      </c>
      <c r="C57" s="71">
        <v>12.9</v>
      </c>
      <c r="D57" s="18" t="s">
        <v>7</v>
      </c>
      <c r="E57" s="16" t="s">
        <v>88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>
      <c r="A58" s="4"/>
      <c r="B58" s="72" t="s">
        <v>89</v>
      </c>
      <c r="C58" s="71">
        <v>5.9</v>
      </c>
      <c r="D58" s="18" t="s">
        <v>7</v>
      </c>
      <c r="E58" s="16" t="s">
        <v>90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>
      <c r="A59" s="4"/>
      <c r="B59" s="70" t="s">
        <v>91</v>
      </c>
      <c r="C59" s="71">
        <v>4.1</v>
      </c>
      <c r="D59" s="15"/>
      <c r="E59" s="16" t="s">
        <v>92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>
      <c r="A60" s="11"/>
      <c r="B60" s="73" t="s">
        <v>93</v>
      </c>
      <c r="C60" s="74">
        <v>8.2</v>
      </c>
      <c r="D60" s="18" t="s">
        <v>7</v>
      </c>
      <c r="E60" s="16" t="s">
        <v>94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11"/>
      <c r="B61" s="75" t="s">
        <v>95</v>
      </c>
      <c r="C61" s="76">
        <f>AVERAGE(C56:C60)</f>
        <v>10.492</v>
      </c>
      <c r="D61" s="18" t="s">
        <v>7</v>
      </c>
      <c r="E61" s="16" t="s">
        <v>96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>
      <c r="A62" s="11"/>
      <c r="B62" s="12"/>
      <c r="C62" s="77">
        <v>1.0</v>
      </c>
      <c r="D62" s="77">
        <v>2.0</v>
      </c>
      <c r="E62" s="77">
        <v>3.0</v>
      </c>
      <c r="F62" s="34"/>
      <c r="G62" s="77">
        <v>4.0</v>
      </c>
      <c r="H62" s="77">
        <v>5.0</v>
      </c>
      <c r="I62" s="77">
        <v>6.0</v>
      </c>
      <c r="J62" s="77">
        <v>7.0</v>
      </c>
      <c r="K62" s="77">
        <v>30.0</v>
      </c>
      <c r="L62" s="77">
        <v>8.0</v>
      </c>
      <c r="M62" s="34"/>
      <c r="N62" s="34"/>
      <c r="O62" s="34"/>
      <c r="P62" s="34"/>
      <c r="Q62" s="34"/>
      <c r="R62" s="34"/>
      <c r="S62" s="34"/>
      <c r="T62" s="34"/>
      <c r="U62" s="34"/>
      <c r="V62" s="11"/>
      <c r="W62" s="11"/>
      <c r="X62" s="11"/>
      <c r="Y62" s="11"/>
      <c r="Z62" s="11"/>
    </row>
    <row r="63">
      <c r="A63" s="11"/>
      <c r="B63" s="78" t="s">
        <v>97</v>
      </c>
      <c r="C63" s="79">
        <v>0.0</v>
      </c>
      <c r="D63" s="18" t="s">
        <v>7</v>
      </c>
      <c r="E63" s="24" t="s">
        <v>98</v>
      </c>
      <c r="F63" s="11"/>
      <c r="G63" s="26"/>
      <c r="H63" s="26"/>
      <c r="I63" s="26"/>
      <c r="J63" s="26"/>
      <c r="K63" s="26"/>
      <c r="L63" s="26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>
      <c r="A64" s="11"/>
      <c r="B64" s="45" t="s">
        <v>99</v>
      </c>
      <c r="C64" s="80">
        <f>C61*(1+C63)</f>
        <v>10.492</v>
      </c>
      <c r="D64" s="18" t="s">
        <v>7</v>
      </c>
      <c r="E64" s="81" t="s">
        <v>100</v>
      </c>
      <c r="F64" s="11"/>
      <c r="G64" s="26"/>
      <c r="H64" s="26"/>
      <c r="I64" s="26"/>
      <c r="J64" s="26"/>
      <c r="K64" s="26"/>
      <c r="L64" s="26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11"/>
      <c r="B65" s="12"/>
      <c r="C65" s="13"/>
      <c r="D65" s="26"/>
      <c r="E65" s="26"/>
      <c r="F65" s="26"/>
      <c r="G65" s="26"/>
      <c r="H65" s="26"/>
      <c r="I65" s="26"/>
      <c r="J65" s="26"/>
      <c r="K65" s="26"/>
      <c r="L65" s="26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11"/>
      <c r="B66" s="12"/>
      <c r="C66" s="27"/>
      <c r="D66" s="28" t="s">
        <v>29</v>
      </c>
      <c r="E66" s="29"/>
      <c r="F66" s="29"/>
      <c r="G66" s="29"/>
      <c r="H66" s="30"/>
      <c r="I66" s="27"/>
      <c r="J66" s="27"/>
      <c r="K66" s="27"/>
      <c r="L66" s="2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>
      <c r="A67" s="11"/>
      <c r="B67" s="31" t="s">
        <v>30</v>
      </c>
      <c r="C67" s="32" t="s">
        <v>31</v>
      </c>
      <c r="D67" s="33" t="s">
        <v>32</v>
      </c>
      <c r="E67" s="33" t="s">
        <v>33</v>
      </c>
      <c r="F67" s="33" t="s">
        <v>34</v>
      </c>
      <c r="G67" s="33" t="s">
        <v>35</v>
      </c>
      <c r="H67" s="33" t="s">
        <v>36</v>
      </c>
      <c r="I67" s="82"/>
      <c r="J67" s="82"/>
      <c r="K67" s="15"/>
      <c r="L67" s="8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>
      <c r="A68" s="11"/>
      <c r="B68" s="12" t="s">
        <v>40</v>
      </c>
      <c r="C68" s="83">
        <v>484668.0</v>
      </c>
      <c r="D68" s="84">
        <f t="shared" ref="D68:H68" si="12">D21</f>
        <v>602.5848</v>
      </c>
      <c r="E68" s="84">
        <f t="shared" si="12"/>
        <v>621.8675136</v>
      </c>
      <c r="F68" s="84">
        <f t="shared" si="12"/>
        <v>641.767274</v>
      </c>
      <c r="G68" s="84">
        <f t="shared" si="12"/>
        <v>662.3038268</v>
      </c>
      <c r="H68" s="84">
        <f t="shared" si="12"/>
        <v>683.4975493</v>
      </c>
      <c r="I68" s="39"/>
      <c r="J68" s="39"/>
      <c r="K68" s="11"/>
      <c r="L68" s="36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>
      <c r="A69" s="11"/>
      <c r="B69" s="12" t="s">
        <v>42</v>
      </c>
      <c r="C69" s="39">
        <f t="shared" ref="C69:H69" si="13">C23</f>
        <v>62.295</v>
      </c>
      <c r="D69" s="39">
        <f t="shared" si="13"/>
        <v>18.077544</v>
      </c>
      <c r="E69" s="39">
        <f t="shared" si="13"/>
        <v>18.65602541</v>
      </c>
      <c r="F69" s="39">
        <f t="shared" si="13"/>
        <v>19.25301822</v>
      </c>
      <c r="G69" s="39">
        <f t="shared" si="13"/>
        <v>19.8691148</v>
      </c>
      <c r="H69" s="39">
        <f t="shared" si="13"/>
        <v>20.50492648</v>
      </c>
      <c r="I69" s="85"/>
      <c r="J69" s="85"/>
      <c r="K69" s="11"/>
      <c r="L69" s="85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>
      <c r="A70" s="11"/>
      <c r="B70" s="11" t="s">
        <v>101</v>
      </c>
      <c r="C70" s="86">
        <v>10.74</v>
      </c>
      <c r="D70" s="86">
        <f t="shared" ref="D70:H70" si="14">D69/$D$7</f>
        <v>0.08515093735</v>
      </c>
      <c r="E70" s="86">
        <f t="shared" si="14"/>
        <v>0.08787576735</v>
      </c>
      <c r="F70" s="87">
        <f t="shared" si="14"/>
        <v>0.0906877919</v>
      </c>
      <c r="G70" s="86">
        <f t="shared" si="14"/>
        <v>0.09358980124</v>
      </c>
      <c r="H70" s="86">
        <f t="shared" si="14"/>
        <v>0.09658467488</v>
      </c>
      <c r="I70" s="18" t="s">
        <v>7</v>
      </c>
      <c r="J70" s="16" t="s">
        <v>102</v>
      </c>
      <c r="K70" s="11"/>
      <c r="L70" s="4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>
      <c r="A72" s="4"/>
      <c r="B72" s="50" t="s">
        <v>78</v>
      </c>
      <c r="C72" s="88">
        <f>F70*C64</f>
        <v>0.9514963126</v>
      </c>
      <c r="D72" s="18" t="s">
        <v>7</v>
      </c>
      <c r="E72" s="24" t="s">
        <v>103</v>
      </c>
      <c r="F72" s="5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53"/>
      <c r="B73" s="4" t="s">
        <v>80</v>
      </c>
      <c r="C73" s="54">
        <f>C34</f>
        <v>19.02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>
      <c r="A74" s="55"/>
      <c r="B74" s="55" t="s">
        <v>81</v>
      </c>
      <c r="C74" s="89">
        <f>C72/C73-1</f>
        <v>-0.9499739057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</sheetData>
  <mergeCells count="3">
    <mergeCell ref="D19:L19"/>
    <mergeCell ref="E35:K35"/>
    <mergeCell ref="D66:H6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1.5"/>
    <col customWidth="1" min="2" max="2" width="32.88"/>
    <col customWidth="1" min="3" max="10" width="10.75"/>
    <col customWidth="1" min="11" max="26" width="7.0"/>
  </cols>
  <sheetData>
    <row r="1" ht="23.25" customHeight="1">
      <c r="A1" s="7" t="s">
        <v>104</v>
      </c>
      <c r="B1" s="8"/>
      <c r="C1" s="9"/>
      <c r="D1" s="9"/>
      <c r="E1" s="10"/>
      <c r="F1" s="10"/>
      <c r="G1" s="10"/>
      <c r="H1" s="10"/>
      <c r="I1" s="10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1"/>
      <c r="B2" s="3"/>
      <c r="C2" s="3"/>
      <c r="D2" s="3"/>
      <c r="E2" s="1"/>
      <c r="F2" s="1"/>
      <c r="G2" s="1"/>
      <c r="H2" s="1"/>
      <c r="I2" s="1"/>
      <c r="J2" s="1"/>
    </row>
    <row r="3">
      <c r="A3" s="11"/>
      <c r="B3" s="12" t="s">
        <v>105</v>
      </c>
      <c r="C3" s="13"/>
      <c r="D3" s="90">
        <v>41275.0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1"/>
      <c r="B4" s="12" t="s">
        <v>9</v>
      </c>
      <c r="C4" s="13"/>
      <c r="D4" s="17">
        <v>65.53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 t="s">
        <v>11</v>
      </c>
      <c r="C5" s="13"/>
      <c r="D5" s="19">
        <v>28800.0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3"/>
      <c r="D6" s="2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9.5" customHeight="1">
      <c r="A7" s="11"/>
      <c r="B7" s="21" t="s">
        <v>106</v>
      </c>
      <c r="C7" s="21"/>
      <c r="D7" s="21"/>
      <c r="E7" s="21"/>
      <c r="F7" s="21"/>
      <c r="G7" s="21"/>
      <c r="H7" s="21"/>
      <c r="I7" s="21"/>
      <c r="J7" s="2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/>
      <c r="C8" s="91"/>
      <c r="D8" s="27"/>
      <c r="E8" s="92"/>
      <c r="F8" s="93" t="s">
        <v>29</v>
      </c>
      <c r="G8" s="94"/>
      <c r="H8" s="94"/>
      <c r="I8" s="94"/>
      <c r="J8" s="9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1"/>
      <c r="B9" s="12"/>
      <c r="C9" s="32">
        <v>40543.0</v>
      </c>
      <c r="D9" s="32">
        <v>40908.0</v>
      </c>
      <c r="E9" s="32">
        <v>41274.0</v>
      </c>
      <c r="F9" s="96">
        <f t="shared" ref="F9:J9" si="1">E9+365</f>
        <v>41639</v>
      </c>
      <c r="G9" s="96">
        <f t="shared" si="1"/>
        <v>42004</v>
      </c>
      <c r="H9" s="96">
        <f t="shared" si="1"/>
        <v>42369</v>
      </c>
      <c r="I9" s="96">
        <f t="shared" si="1"/>
        <v>42734</v>
      </c>
      <c r="J9" s="96">
        <f t="shared" si="1"/>
        <v>43099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11"/>
      <c r="B10" s="12" t="s">
        <v>40</v>
      </c>
      <c r="C10" s="97">
        <v>5300.0</v>
      </c>
      <c r="D10" s="97">
        <v>5700.0</v>
      </c>
      <c r="E10" s="98">
        <v>6000.0</v>
      </c>
      <c r="F10" s="36">
        <f t="shared" ref="F10:J10" si="2">E10*(1+F11)</f>
        <v>6600</v>
      </c>
      <c r="G10" s="36">
        <f t="shared" si="2"/>
        <v>7326</v>
      </c>
      <c r="H10" s="36">
        <f t="shared" si="2"/>
        <v>8205.12</v>
      </c>
      <c r="I10" s="36">
        <f t="shared" si="2"/>
        <v>9271.7856</v>
      </c>
      <c r="J10" s="36">
        <f t="shared" si="2"/>
        <v>10477.11773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11"/>
      <c r="B11" s="37" t="s">
        <v>41</v>
      </c>
      <c r="C11" s="13"/>
      <c r="D11" s="20"/>
      <c r="E11" s="11"/>
      <c r="F11" s="38">
        <v>0.1</v>
      </c>
      <c r="G11" s="38">
        <v>0.11</v>
      </c>
      <c r="H11" s="38">
        <v>0.12</v>
      </c>
      <c r="I11" s="38">
        <v>0.13</v>
      </c>
      <c r="J11" s="38">
        <v>0.13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1"/>
      <c r="B12" s="12"/>
      <c r="C12" s="13"/>
      <c r="D12" s="2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1"/>
      <c r="B13" s="12" t="s">
        <v>107</v>
      </c>
      <c r="C13" s="98">
        <v>2000.0</v>
      </c>
      <c r="D13" s="98">
        <v>2080.0</v>
      </c>
      <c r="E13" s="98">
        <v>2150.0</v>
      </c>
      <c r="F13" s="40">
        <f t="shared" ref="F13:J13" si="3">F14*F10</f>
        <v>2310</v>
      </c>
      <c r="G13" s="40">
        <f t="shared" si="3"/>
        <v>2564.1</v>
      </c>
      <c r="H13" s="40">
        <f t="shared" si="3"/>
        <v>2871.792</v>
      </c>
      <c r="I13" s="40">
        <f t="shared" si="3"/>
        <v>3245.12496</v>
      </c>
      <c r="J13" s="40">
        <f t="shared" si="3"/>
        <v>3666.991205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11"/>
      <c r="B14" s="37" t="s">
        <v>108</v>
      </c>
      <c r="C14" s="13"/>
      <c r="D14" s="20"/>
      <c r="E14" s="11"/>
      <c r="F14" s="38">
        <v>0.35</v>
      </c>
      <c r="G14" s="38">
        <v>0.35</v>
      </c>
      <c r="H14" s="38">
        <v>0.35</v>
      </c>
      <c r="I14" s="38">
        <v>0.35</v>
      </c>
      <c r="J14" s="38">
        <v>0.35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11"/>
      <c r="B15" s="12"/>
      <c r="C15" s="13"/>
      <c r="D15" s="2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1"/>
      <c r="B16" s="12" t="s">
        <v>109</v>
      </c>
      <c r="C16" s="99">
        <v>1700.0</v>
      </c>
      <c r="D16" s="99">
        <v>1750.0</v>
      </c>
      <c r="E16" s="99">
        <v>1800.0</v>
      </c>
      <c r="F16" s="40">
        <f t="shared" ref="F16:J16" si="4">F17*F10</f>
        <v>1980</v>
      </c>
      <c r="G16" s="40">
        <f t="shared" si="4"/>
        <v>2197.8</v>
      </c>
      <c r="H16" s="40">
        <f t="shared" si="4"/>
        <v>2461.536</v>
      </c>
      <c r="I16" s="40">
        <f t="shared" si="4"/>
        <v>2781.53568</v>
      </c>
      <c r="J16" s="40">
        <f t="shared" si="4"/>
        <v>3143.135318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11"/>
      <c r="B17" s="37" t="s">
        <v>110</v>
      </c>
      <c r="C17" s="13"/>
      <c r="D17" s="20"/>
      <c r="E17" s="11"/>
      <c r="F17" s="38">
        <v>0.3</v>
      </c>
      <c r="G17" s="38">
        <v>0.3</v>
      </c>
      <c r="H17" s="38">
        <v>0.3</v>
      </c>
      <c r="I17" s="38">
        <v>0.3</v>
      </c>
      <c r="J17" s="38">
        <v>0.3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1"/>
      <c r="B18" s="12"/>
      <c r="C18" s="13"/>
      <c r="D18" s="2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1"/>
      <c r="B19" s="12" t="s">
        <v>111</v>
      </c>
      <c r="C19" s="98">
        <v>300.0</v>
      </c>
      <c r="D19" s="98">
        <v>330.0</v>
      </c>
      <c r="E19" s="98">
        <v>350.0</v>
      </c>
      <c r="F19" s="40">
        <f t="shared" ref="F19:J19" si="5">F20*F10</f>
        <v>369.6</v>
      </c>
      <c r="G19" s="40">
        <f t="shared" si="5"/>
        <v>388.278</v>
      </c>
      <c r="H19" s="40">
        <f t="shared" si="5"/>
        <v>336.40992</v>
      </c>
      <c r="I19" s="40">
        <f t="shared" si="5"/>
        <v>435.7739232</v>
      </c>
      <c r="J19" s="40">
        <f t="shared" si="5"/>
        <v>460.99318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11"/>
      <c r="B20" s="37" t="s">
        <v>112</v>
      </c>
      <c r="C20" s="13"/>
      <c r="D20" s="20"/>
      <c r="E20" s="11"/>
      <c r="F20" s="38">
        <v>0.056</v>
      </c>
      <c r="G20" s="38">
        <v>0.053</v>
      </c>
      <c r="H20" s="38">
        <v>0.041</v>
      </c>
      <c r="I20" s="38">
        <v>0.047</v>
      </c>
      <c r="J20" s="38">
        <v>0.044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11"/>
      <c r="B21" s="12"/>
      <c r="C21" s="13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9.5" customHeight="1">
      <c r="A22" s="11"/>
      <c r="B22" s="21" t="s">
        <v>113</v>
      </c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11"/>
      <c r="B23" s="12"/>
      <c r="C23" s="91"/>
      <c r="D23" s="27"/>
      <c r="E23" s="92"/>
      <c r="F23" s="93" t="s">
        <v>29</v>
      </c>
      <c r="G23" s="94"/>
      <c r="H23" s="94"/>
      <c r="I23" s="94"/>
      <c r="J23" s="9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>
      <c r="A24" s="11"/>
      <c r="B24" s="12"/>
      <c r="C24" s="32">
        <v>40543.0</v>
      </c>
      <c r="D24" s="32">
        <v>40908.0</v>
      </c>
      <c r="E24" s="32">
        <v>41274.0</v>
      </c>
      <c r="F24" s="96">
        <f t="shared" ref="F24:J24" si="6">E24+365</f>
        <v>41639</v>
      </c>
      <c r="G24" s="96">
        <f t="shared" si="6"/>
        <v>42004</v>
      </c>
      <c r="H24" s="96">
        <f t="shared" si="6"/>
        <v>42369</v>
      </c>
      <c r="I24" s="96">
        <f t="shared" si="6"/>
        <v>42734</v>
      </c>
      <c r="J24" s="96">
        <f t="shared" si="6"/>
        <v>43099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11"/>
      <c r="B25" s="12" t="s">
        <v>114</v>
      </c>
      <c r="C25" s="98">
        <v>700.0</v>
      </c>
      <c r="D25" s="98">
        <v>1000.0</v>
      </c>
      <c r="E25" s="98">
        <v>1500.0</v>
      </c>
      <c r="F25" s="100">
        <f t="shared" ref="F25:J25" si="7">E25*(1+F36)</f>
        <v>1500</v>
      </c>
      <c r="G25" s="100">
        <f t="shared" si="7"/>
        <v>1500</v>
      </c>
      <c r="H25" s="100">
        <f t="shared" si="7"/>
        <v>1500</v>
      </c>
      <c r="I25" s="100">
        <f t="shared" si="7"/>
        <v>1500</v>
      </c>
      <c r="J25" s="100">
        <f t="shared" si="7"/>
        <v>1500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11"/>
      <c r="B26" s="101" t="s">
        <v>115</v>
      </c>
      <c r="C26" s="102">
        <v>1100.0</v>
      </c>
      <c r="D26" s="102">
        <v>1250.0</v>
      </c>
      <c r="E26" s="102">
        <v>1350.0</v>
      </c>
      <c r="F26" s="100">
        <f t="shared" ref="F26:J26" si="8">E26*(1+F37)</f>
        <v>1485</v>
      </c>
      <c r="G26" s="100">
        <f t="shared" si="8"/>
        <v>1648.35</v>
      </c>
      <c r="H26" s="100">
        <f t="shared" si="8"/>
        <v>1846.152</v>
      </c>
      <c r="I26" s="100">
        <f t="shared" si="8"/>
        <v>2086.15176</v>
      </c>
      <c r="J26" s="100">
        <f t="shared" si="8"/>
        <v>2357.351489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11"/>
      <c r="B27" s="101" t="s">
        <v>116</v>
      </c>
      <c r="C27" s="99">
        <v>900.0</v>
      </c>
      <c r="D27" s="99">
        <v>925.0</v>
      </c>
      <c r="E27" s="99">
        <v>935.0</v>
      </c>
      <c r="F27" s="100">
        <f t="shared" ref="F27:J27" si="9">E27*(1+F38)</f>
        <v>949.025</v>
      </c>
      <c r="G27" s="100">
        <f t="shared" si="9"/>
        <v>1001.221375</v>
      </c>
      <c r="H27" s="100">
        <f t="shared" si="9"/>
        <v>1092.33252</v>
      </c>
      <c r="I27" s="100">
        <f t="shared" si="9"/>
        <v>1200.47344</v>
      </c>
      <c r="J27" s="100">
        <f t="shared" si="9"/>
        <v>1319.32031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>
      <c r="A28" s="11"/>
      <c r="B28" s="101" t="s">
        <v>117</v>
      </c>
      <c r="C28" s="99">
        <v>50.0</v>
      </c>
      <c r="D28" s="99">
        <v>63.0</v>
      </c>
      <c r="E28" s="99">
        <v>75.0</v>
      </c>
      <c r="F28" s="100">
        <f t="shared" ref="F28:J28" si="10">E28*(1+F39)</f>
        <v>89.7</v>
      </c>
      <c r="G28" s="100">
        <f t="shared" si="10"/>
        <v>106.4739</v>
      </c>
      <c r="H28" s="100">
        <f t="shared" si="10"/>
        <v>123.0838284</v>
      </c>
      <c r="I28" s="100">
        <f t="shared" si="10"/>
        <v>139.0847261</v>
      </c>
      <c r="J28" s="100">
        <f t="shared" si="10"/>
        <v>160.3646892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11"/>
      <c r="B29" s="12"/>
      <c r="C29" s="13"/>
      <c r="D29" s="2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11"/>
      <c r="B30" s="101" t="s">
        <v>118</v>
      </c>
      <c r="C30" s="98">
        <v>930.0</v>
      </c>
      <c r="D30" s="98">
        <v>960.0</v>
      </c>
      <c r="E30" s="98">
        <v>1000.0</v>
      </c>
      <c r="F30" s="36">
        <f t="shared" ref="F30:J30" si="11">E30*(1+F40)</f>
        <v>1015</v>
      </c>
      <c r="G30" s="36">
        <f t="shared" si="11"/>
        <v>1070.825</v>
      </c>
      <c r="H30" s="36">
        <f t="shared" si="11"/>
        <v>1168.270075</v>
      </c>
      <c r="I30" s="36">
        <f t="shared" si="11"/>
        <v>1283.928812</v>
      </c>
      <c r="J30" s="36">
        <f t="shared" si="11"/>
        <v>1411.037765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11"/>
      <c r="B31" s="101" t="s">
        <v>119</v>
      </c>
      <c r="C31" s="99">
        <v>90.0</v>
      </c>
      <c r="D31" s="99">
        <v>88.0</v>
      </c>
      <c r="E31" s="99">
        <v>93.0</v>
      </c>
      <c r="F31" s="103">
        <f t="shared" ref="F31:J31" si="12">E31*(1+F41)</f>
        <v>102.3</v>
      </c>
      <c r="G31" s="103">
        <f t="shared" si="12"/>
        <v>113.553</v>
      </c>
      <c r="H31" s="103">
        <f t="shared" si="12"/>
        <v>127.17936</v>
      </c>
      <c r="I31" s="103">
        <f t="shared" si="12"/>
        <v>143.7126768</v>
      </c>
      <c r="J31" s="103">
        <f t="shared" si="12"/>
        <v>162.3953248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>
      <c r="A32" s="11"/>
      <c r="B32" s="12"/>
      <c r="C32" s="13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11"/>
      <c r="B33" s="12" t="s">
        <v>120</v>
      </c>
      <c r="C33" s="99">
        <v>2300.0</v>
      </c>
      <c r="D33" s="99">
        <v>4750.0</v>
      </c>
      <c r="E33" s="99">
        <v>4250.0</v>
      </c>
      <c r="F33" s="103">
        <f t="shared" ref="F33:J33" si="13">E33</f>
        <v>4250</v>
      </c>
      <c r="G33" s="103">
        <f t="shared" si="13"/>
        <v>4250</v>
      </c>
      <c r="H33" s="103">
        <f t="shared" si="13"/>
        <v>4250</v>
      </c>
      <c r="I33" s="103">
        <f t="shared" si="13"/>
        <v>4250</v>
      </c>
      <c r="J33" s="103">
        <f t="shared" si="13"/>
        <v>4250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>
      <c r="A34" s="11"/>
      <c r="B34" s="12"/>
      <c r="C34" s="13"/>
      <c r="D34" s="2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>
      <c r="A35" s="11"/>
      <c r="B35" s="12" t="s">
        <v>121</v>
      </c>
      <c r="C35" s="99">
        <v>455.0</v>
      </c>
      <c r="D35" s="99">
        <v>488.0</v>
      </c>
      <c r="E35" s="99">
        <v>535.0</v>
      </c>
      <c r="F35" s="103">
        <f t="shared" ref="F35:J35" si="14">E35*(1+F42)</f>
        <v>588.5</v>
      </c>
      <c r="G35" s="103">
        <f t="shared" si="14"/>
        <v>653.235</v>
      </c>
      <c r="H35" s="103">
        <f t="shared" si="14"/>
        <v>731.6232</v>
      </c>
      <c r="I35" s="103">
        <f t="shared" si="14"/>
        <v>826.734216</v>
      </c>
      <c r="J35" s="103">
        <f t="shared" si="14"/>
        <v>934.2096641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>
      <c r="A36" s="11"/>
      <c r="B36" s="12"/>
      <c r="C36" s="13"/>
      <c r="D36" s="2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>
      <c r="A37" s="11"/>
      <c r="B37" s="104" t="s">
        <v>122</v>
      </c>
      <c r="C37" s="105"/>
      <c r="D37" s="106"/>
      <c r="E37" s="107"/>
      <c r="F37" s="38">
        <v>0.1</v>
      </c>
      <c r="G37" s="38">
        <v>0.11</v>
      </c>
      <c r="H37" s="38">
        <v>0.12</v>
      </c>
      <c r="I37" s="38">
        <v>0.13</v>
      </c>
      <c r="J37" s="38">
        <v>0.13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>
      <c r="A38" s="11"/>
      <c r="B38" s="104" t="s">
        <v>123</v>
      </c>
      <c r="C38" s="105"/>
      <c r="D38" s="106"/>
      <c r="E38" s="107"/>
      <c r="F38" s="38">
        <v>0.015</v>
      </c>
      <c r="G38" s="38">
        <v>0.055</v>
      </c>
      <c r="H38" s="38">
        <v>0.091</v>
      </c>
      <c r="I38" s="38">
        <v>0.099</v>
      </c>
      <c r="J38" s="38">
        <v>0.099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>
      <c r="A39" s="11"/>
      <c r="B39" s="104" t="s">
        <v>124</v>
      </c>
      <c r="C39" s="105"/>
      <c r="D39" s="106"/>
      <c r="E39" s="107"/>
      <c r="F39" s="38">
        <v>0.196</v>
      </c>
      <c r="G39" s="38">
        <v>0.187</v>
      </c>
      <c r="H39" s="38">
        <v>0.156</v>
      </c>
      <c r="I39" s="38">
        <v>0.13</v>
      </c>
      <c r="J39" s="38">
        <v>0.153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>
      <c r="A40" s="11"/>
      <c r="B40" s="104" t="s">
        <v>125</v>
      </c>
      <c r="C40" s="105"/>
      <c r="D40" s="106"/>
      <c r="E40" s="107"/>
      <c r="F40" s="38">
        <v>0.015</v>
      </c>
      <c r="G40" s="38">
        <v>0.055</v>
      </c>
      <c r="H40" s="38">
        <v>0.091</v>
      </c>
      <c r="I40" s="38">
        <v>0.099</v>
      </c>
      <c r="J40" s="38">
        <v>0.099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>
      <c r="A41" s="11"/>
      <c r="B41" s="104" t="s">
        <v>126</v>
      </c>
      <c r="C41" s="105"/>
      <c r="D41" s="106"/>
      <c r="E41" s="107"/>
      <c r="F41" s="38">
        <v>0.1</v>
      </c>
      <c r="G41" s="38">
        <v>0.11</v>
      </c>
      <c r="H41" s="38">
        <v>0.12</v>
      </c>
      <c r="I41" s="38">
        <v>0.13</v>
      </c>
      <c r="J41" s="38">
        <v>0.13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>
      <c r="A42" s="11"/>
      <c r="B42" s="37" t="s">
        <v>127</v>
      </c>
      <c r="C42" s="105"/>
      <c r="D42" s="106"/>
      <c r="E42" s="107"/>
      <c r="F42" s="38">
        <v>0.1</v>
      </c>
      <c r="G42" s="38">
        <v>0.11</v>
      </c>
      <c r="H42" s="38">
        <v>0.12</v>
      </c>
      <c r="I42" s="38">
        <v>0.13</v>
      </c>
      <c r="J42" s="38">
        <v>0.13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>
      <c r="A43" s="11"/>
      <c r="B43" s="37"/>
      <c r="C43" s="105"/>
      <c r="D43" s="106"/>
      <c r="E43" s="107"/>
      <c r="F43" s="107"/>
      <c r="G43" s="107"/>
      <c r="H43" s="107"/>
      <c r="I43" s="107"/>
      <c r="J43" s="10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9.5" customHeight="1">
      <c r="A44" s="108"/>
      <c r="B44" s="21" t="s">
        <v>128</v>
      </c>
      <c r="C44" s="21"/>
      <c r="D44" s="21"/>
      <c r="E44" s="21"/>
      <c r="F44" s="21"/>
      <c r="G44" s="21"/>
      <c r="H44" s="21"/>
      <c r="I44" s="21"/>
      <c r="J44" s="21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>
      <c r="A45" s="108"/>
      <c r="B45" s="55" t="s">
        <v>129</v>
      </c>
      <c r="C45" s="109"/>
      <c r="D45" s="27"/>
      <c r="E45" s="110"/>
      <c r="F45" s="93" t="s">
        <v>29</v>
      </c>
      <c r="G45" s="94"/>
      <c r="H45" s="94"/>
      <c r="I45" s="94"/>
      <c r="J45" s="95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>
      <c r="A46" s="108"/>
      <c r="B46" s="4"/>
      <c r="C46" s="111">
        <v>40543.0</v>
      </c>
      <c r="D46" s="111">
        <v>40908.0</v>
      </c>
      <c r="E46" s="111">
        <v>41274.0</v>
      </c>
      <c r="F46" s="96">
        <f t="shared" ref="F46:J46" si="15">E46+365</f>
        <v>41639</v>
      </c>
      <c r="G46" s="96">
        <f t="shared" si="15"/>
        <v>42004</v>
      </c>
      <c r="H46" s="96">
        <f t="shared" si="15"/>
        <v>42369</v>
      </c>
      <c r="I46" s="96">
        <f t="shared" si="15"/>
        <v>42734</v>
      </c>
      <c r="J46" s="96">
        <f t="shared" si="15"/>
        <v>43099</v>
      </c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>
      <c r="A47" s="108"/>
      <c r="B47" s="31" t="s">
        <v>30</v>
      </c>
      <c r="C47" s="112"/>
      <c r="D47" s="112"/>
      <c r="E47" s="112"/>
      <c r="F47" s="113">
        <v>1.0</v>
      </c>
      <c r="G47" s="113">
        <f t="shared" ref="G47:J47" si="16">F47+1</f>
        <v>2</v>
      </c>
      <c r="H47" s="113">
        <f t="shared" si="16"/>
        <v>3</v>
      </c>
      <c r="I47" s="113">
        <f t="shared" si="16"/>
        <v>4</v>
      </c>
      <c r="J47" s="113">
        <f t="shared" si="16"/>
        <v>5</v>
      </c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>
      <c r="A48" s="108"/>
      <c r="B48" s="108" t="s">
        <v>130</v>
      </c>
      <c r="C48" s="114"/>
      <c r="D48" s="114"/>
      <c r="E48" s="49"/>
      <c r="F48" s="49">
        <f t="shared" ref="F48:J48" si="17">F10</f>
        <v>6600</v>
      </c>
      <c r="G48" s="49">
        <f t="shared" si="17"/>
        <v>7326</v>
      </c>
      <c r="H48" s="49">
        <f t="shared" si="17"/>
        <v>8205.12</v>
      </c>
      <c r="I48" s="49">
        <f t="shared" si="17"/>
        <v>9271.7856</v>
      </c>
      <c r="J48" s="49">
        <f t="shared" si="17"/>
        <v>10477.11773</v>
      </c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>
      <c r="A49" s="108"/>
      <c r="B49" s="115" t="s">
        <v>107</v>
      </c>
      <c r="C49" s="42"/>
      <c r="D49" s="42"/>
      <c r="E49" s="42"/>
      <c r="F49" s="116">
        <f t="shared" ref="F49:J49" si="18">F13</f>
        <v>2310</v>
      </c>
      <c r="G49" s="116">
        <f t="shared" si="18"/>
        <v>2564.1</v>
      </c>
      <c r="H49" s="116">
        <f t="shared" si="18"/>
        <v>2871.792</v>
      </c>
      <c r="I49" s="116">
        <f t="shared" si="18"/>
        <v>3245.12496</v>
      </c>
      <c r="J49" s="116">
        <f t="shared" si="18"/>
        <v>3666.991205</v>
      </c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>
      <c r="A50" s="108"/>
      <c r="B50" s="108" t="s">
        <v>109</v>
      </c>
      <c r="C50" s="42"/>
      <c r="D50" s="42"/>
      <c r="E50" s="42"/>
      <c r="F50" s="116">
        <f t="shared" ref="F50:J50" si="19">F16</f>
        <v>1980</v>
      </c>
      <c r="G50" s="116">
        <f t="shared" si="19"/>
        <v>2197.8</v>
      </c>
      <c r="H50" s="116">
        <f t="shared" si="19"/>
        <v>2461.536</v>
      </c>
      <c r="I50" s="116">
        <f t="shared" si="19"/>
        <v>2781.53568</v>
      </c>
      <c r="J50" s="116">
        <f t="shared" si="19"/>
        <v>3143.135318</v>
      </c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>
      <c r="A51" s="108"/>
      <c r="B51" s="108" t="s">
        <v>131</v>
      </c>
      <c r="C51" s="117"/>
      <c r="D51" s="117"/>
      <c r="E51" s="117"/>
      <c r="F51" s="118">
        <v>0.4</v>
      </c>
      <c r="G51" s="118">
        <v>0.4</v>
      </c>
      <c r="H51" s="118">
        <v>0.4</v>
      </c>
      <c r="I51" s="118">
        <v>0.4</v>
      </c>
      <c r="J51" s="118">
        <v>0.4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>
      <c r="A52" s="108"/>
      <c r="B52" s="4" t="s">
        <v>132</v>
      </c>
      <c r="C52" s="119"/>
      <c r="D52" s="119"/>
      <c r="E52" s="119"/>
      <c r="F52" s="120">
        <f t="shared" ref="F52:J52" si="20">F50*(1-F51)</f>
        <v>1188</v>
      </c>
      <c r="G52" s="120">
        <f t="shared" si="20"/>
        <v>1318.68</v>
      </c>
      <c r="H52" s="120">
        <f t="shared" si="20"/>
        <v>1476.9216</v>
      </c>
      <c r="I52" s="120">
        <f t="shared" si="20"/>
        <v>1668.921408</v>
      </c>
      <c r="J52" s="120">
        <f t="shared" si="20"/>
        <v>1885.881191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>
      <c r="A53" s="108"/>
      <c r="B53" s="121" t="s">
        <v>133</v>
      </c>
      <c r="C53" s="122"/>
      <c r="D53" s="122"/>
      <c r="E53" s="122"/>
      <c r="F53" s="123">
        <f t="shared" ref="F53:J53" si="21">F19</f>
        <v>369.6</v>
      </c>
      <c r="G53" s="123">
        <f t="shared" si="21"/>
        <v>388.278</v>
      </c>
      <c r="H53" s="123">
        <f t="shared" si="21"/>
        <v>336.40992</v>
      </c>
      <c r="I53" s="123">
        <f t="shared" si="21"/>
        <v>435.7739232</v>
      </c>
      <c r="J53" s="123">
        <f t="shared" si="21"/>
        <v>460.99318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>
      <c r="A54" s="108"/>
      <c r="B54" s="101" t="s">
        <v>134</v>
      </c>
      <c r="C54" s="122"/>
      <c r="D54" s="122"/>
      <c r="E54" s="122"/>
      <c r="F54" s="122">
        <f t="shared" ref="F54:J54" si="22">E26-F26</f>
        <v>-135</v>
      </c>
      <c r="G54" s="122">
        <f t="shared" si="22"/>
        <v>-163.35</v>
      </c>
      <c r="H54" s="122">
        <f t="shared" si="22"/>
        <v>-197.802</v>
      </c>
      <c r="I54" s="122">
        <f t="shared" si="22"/>
        <v>-239.99976</v>
      </c>
      <c r="J54" s="122">
        <f t="shared" si="22"/>
        <v>-271.1997288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>
      <c r="A55" s="108"/>
      <c r="B55" s="101" t="s">
        <v>116</v>
      </c>
      <c r="C55" s="122"/>
      <c r="D55" s="122"/>
      <c r="E55" s="122"/>
      <c r="F55" s="122">
        <f t="shared" ref="F55:J55" si="23">E27-F27</f>
        <v>-14.025</v>
      </c>
      <c r="G55" s="122">
        <f t="shared" si="23"/>
        <v>-52.196375</v>
      </c>
      <c r="H55" s="122">
        <f t="shared" si="23"/>
        <v>-91.11114512</v>
      </c>
      <c r="I55" s="122">
        <f t="shared" si="23"/>
        <v>-108.1409195</v>
      </c>
      <c r="J55" s="122">
        <f t="shared" si="23"/>
        <v>-118.8468705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>
      <c r="A56" s="108"/>
      <c r="B56" s="101" t="s">
        <v>135</v>
      </c>
      <c r="C56" s="122"/>
      <c r="D56" s="122"/>
      <c r="E56" s="122"/>
      <c r="F56" s="122">
        <f t="shared" ref="F56:J56" si="24">E28-F28</f>
        <v>-14.7</v>
      </c>
      <c r="G56" s="122">
        <f t="shared" si="24"/>
        <v>-16.7739</v>
      </c>
      <c r="H56" s="122">
        <f t="shared" si="24"/>
        <v>-16.6099284</v>
      </c>
      <c r="I56" s="122">
        <f t="shared" si="24"/>
        <v>-16.00089769</v>
      </c>
      <c r="J56" s="122">
        <f t="shared" si="24"/>
        <v>-21.27996309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>
      <c r="A57" s="108"/>
      <c r="B57" s="101" t="s">
        <v>136</v>
      </c>
      <c r="C57" s="122"/>
      <c r="D57" s="122"/>
      <c r="E57" s="122"/>
      <c r="F57" s="122">
        <f t="shared" ref="F57:J57" si="25">F30-E30</f>
        <v>15</v>
      </c>
      <c r="G57" s="122">
        <f t="shared" si="25"/>
        <v>55.825</v>
      </c>
      <c r="H57" s="122">
        <f t="shared" si="25"/>
        <v>97.445075</v>
      </c>
      <c r="I57" s="122">
        <f t="shared" si="25"/>
        <v>115.6587374</v>
      </c>
      <c r="J57" s="122">
        <f t="shared" si="25"/>
        <v>127.1089524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>
      <c r="A58" s="108"/>
      <c r="B58" s="101" t="s">
        <v>137</v>
      </c>
      <c r="C58" s="122"/>
      <c r="D58" s="122"/>
      <c r="E58" s="122"/>
      <c r="F58" s="122">
        <f t="shared" ref="F58:J58" si="26">F31-E31</f>
        <v>9.3</v>
      </c>
      <c r="G58" s="122">
        <f t="shared" si="26"/>
        <v>11.253</v>
      </c>
      <c r="H58" s="122">
        <f t="shared" si="26"/>
        <v>13.62636</v>
      </c>
      <c r="I58" s="122">
        <f t="shared" si="26"/>
        <v>16.5333168</v>
      </c>
      <c r="J58" s="122">
        <f t="shared" si="26"/>
        <v>18.68264798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>
      <c r="A59" s="108"/>
      <c r="B59" s="121" t="s">
        <v>138</v>
      </c>
      <c r="C59" s="122"/>
      <c r="D59" s="122"/>
      <c r="E59" s="122"/>
      <c r="F59" s="122">
        <f t="shared" ref="F59:J59" si="27">E35-F35</f>
        <v>-53.5</v>
      </c>
      <c r="G59" s="122">
        <f t="shared" si="27"/>
        <v>-64.735</v>
      </c>
      <c r="H59" s="122">
        <f t="shared" si="27"/>
        <v>-78.3882</v>
      </c>
      <c r="I59" s="122">
        <f t="shared" si="27"/>
        <v>-95.111016</v>
      </c>
      <c r="J59" s="122">
        <f t="shared" si="27"/>
        <v>-107.4754481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>
      <c r="A60" s="108"/>
      <c r="B60" s="4" t="s">
        <v>139</v>
      </c>
      <c r="C60" s="119"/>
      <c r="D60" s="119"/>
      <c r="E60" s="119"/>
      <c r="F60" s="120">
        <f t="shared" ref="F60:J60" si="28">SUM(F52:F59)</f>
        <v>1364.675</v>
      </c>
      <c r="G60" s="120">
        <f t="shared" si="28"/>
        <v>1476.980725</v>
      </c>
      <c r="H60" s="120">
        <f t="shared" si="28"/>
        <v>1540.491681</v>
      </c>
      <c r="I60" s="120">
        <f t="shared" si="28"/>
        <v>1777.634792</v>
      </c>
      <c r="J60" s="120">
        <f t="shared" si="28"/>
        <v>1973.863961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>
      <c r="A61" s="108"/>
      <c r="B61" s="101" t="s">
        <v>140</v>
      </c>
      <c r="C61" s="124"/>
      <c r="D61" s="89"/>
      <c r="E61" s="89"/>
      <c r="F61" s="89">
        <f t="shared" ref="F61:J61" si="29">$D$88</f>
        <v>0.149733071</v>
      </c>
      <c r="G61" s="89">
        <f t="shared" si="29"/>
        <v>0.149733071</v>
      </c>
      <c r="H61" s="89">
        <f t="shared" si="29"/>
        <v>0.149733071</v>
      </c>
      <c r="I61" s="89">
        <f t="shared" si="29"/>
        <v>0.149733071</v>
      </c>
      <c r="J61" s="89">
        <f t="shared" si="29"/>
        <v>0.149733071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>
      <c r="A62" s="108"/>
      <c r="B62" s="101" t="s">
        <v>141</v>
      </c>
      <c r="C62" s="39"/>
      <c r="D62" s="39"/>
      <c r="E62" s="39"/>
      <c r="F62" s="39">
        <f t="shared" ref="F62:J62" si="30">F60/(1+F61)^F47</f>
        <v>1186.949418</v>
      </c>
      <c r="G62" s="39">
        <f t="shared" si="30"/>
        <v>1117.328253</v>
      </c>
      <c r="H62" s="39">
        <f t="shared" si="30"/>
        <v>1013.603932</v>
      </c>
      <c r="I62" s="39">
        <f t="shared" si="30"/>
        <v>1017.312656</v>
      </c>
      <c r="J62" s="39">
        <f t="shared" si="30"/>
        <v>982.4989608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>
      <c r="A63" s="108"/>
      <c r="B63" s="4" t="s">
        <v>142</v>
      </c>
      <c r="C63" s="120">
        <f>SUM(F62:J62)</f>
        <v>5317.69322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ht="19.5" customHeight="1">
      <c r="A65" s="108"/>
      <c r="B65" s="21" t="s">
        <v>39</v>
      </c>
      <c r="C65" s="21"/>
      <c r="D65" s="21"/>
      <c r="E65" s="21"/>
      <c r="F65" s="21"/>
      <c r="G65" s="21"/>
      <c r="H65" s="21"/>
      <c r="I65" s="21"/>
      <c r="J65" s="21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>
      <c r="A66" s="108"/>
      <c r="B66" s="4" t="s">
        <v>143</v>
      </c>
      <c r="C66" s="125"/>
      <c r="D66" s="108"/>
      <c r="E66" s="108"/>
      <c r="F66" s="126"/>
      <c r="G66" s="125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>
      <c r="A67" s="108"/>
      <c r="B67" s="108" t="s">
        <v>144</v>
      </c>
      <c r="C67" s="127">
        <v>0.04</v>
      </c>
      <c r="D67" s="108"/>
      <c r="E67" s="108"/>
      <c r="F67" s="101"/>
      <c r="G67" s="12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>
      <c r="A68" s="108"/>
      <c r="B68" s="108" t="s">
        <v>145</v>
      </c>
      <c r="C68" s="129">
        <f>D88</f>
        <v>0.149733071</v>
      </c>
      <c r="D68" s="108"/>
      <c r="E68" s="108"/>
      <c r="F68" s="101"/>
      <c r="G68" s="12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>
      <c r="A69" s="108"/>
      <c r="B69" s="108" t="s">
        <v>146</v>
      </c>
      <c r="C69" s="130">
        <f>J60*(1+C67)</f>
        <v>2052.818519</v>
      </c>
      <c r="D69" s="108"/>
      <c r="E69" s="108"/>
      <c r="F69" s="101"/>
      <c r="G69" s="130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>
      <c r="A70" s="108"/>
      <c r="B70" s="108" t="s">
        <v>39</v>
      </c>
      <c r="C70" s="130">
        <f>C69/(C68-C67)</f>
        <v>18707.38239</v>
      </c>
      <c r="D70" s="108"/>
      <c r="E70" s="108"/>
      <c r="F70" s="101"/>
      <c r="G70" s="130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>
      <c r="A71" s="108"/>
      <c r="B71" s="4" t="s">
        <v>147</v>
      </c>
      <c r="C71" s="131">
        <f>C70/((1+C68)^J47)</f>
        <v>9311.677056</v>
      </c>
      <c r="D71" s="108"/>
      <c r="E71" s="108"/>
      <c r="F71" s="101"/>
      <c r="G71" s="132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>
      <c r="A72" s="108"/>
      <c r="B72" s="108"/>
      <c r="C72" s="53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ht="19.5" customHeight="1">
      <c r="A73" s="108"/>
      <c r="B73" s="21" t="s">
        <v>145</v>
      </c>
      <c r="C73" s="21"/>
      <c r="D73" s="21"/>
      <c r="E73" s="21"/>
      <c r="F73" s="21"/>
      <c r="G73" s="21"/>
      <c r="H73" s="21"/>
      <c r="I73" s="21"/>
      <c r="J73" s="21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>
      <c r="A74" s="108"/>
      <c r="B74" s="108" t="s">
        <v>148</v>
      </c>
      <c r="C74" s="108"/>
      <c r="D74" s="133">
        <f t="shared" ref="D74:D75" si="31">D4</f>
        <v>65.53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>
      <c r="A75" s="108"/>
      <c r="B75" s="108" t="s">
        <v>11</v>
      </c>
      <c r="C75" s="108"/>
      <c r="D75" s="122">
        <f t="shared" si="31"/>
        <v>28800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>
      <c r="A76" s="108"/>
      <c r="B76" s="108" t="s">
        <v>149</v>
      </c>
      <c r="C76" s="108"/>
      <c r="D76" s="127">
        <v>0.052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>
      <c r="A77" s="108"/>
      <c r="B77" s="108" t="s">
        <v>150</v>
      </c>
      <c r="C77" s="108"/>
      <c r="D77" s="127">
        <v>0.4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>
      <c r="A78" s="108"/>
      <c r="B78" s="108" t="s">
        <v>151</v>
      </c>
      <c r="C78" s="108"/>
      <c r="D78" s="134">
        <f>D76*(1-D77)</f>
        <v>0.0312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>
      <c r="A79" s="108"/>
      <c r="B79" s="108" t="s">
        <v>152</v>
      </c>
      <c r="C79" s="108"/>
      <c r="D79" s="127">
        <v>0.15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>
      <c r="A80" s="108"/>
      <c r="B80" s="108"/>
      <c r="C80" s="53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>
      <c r="A81" s="108"/>
      <c r="B81" s="108" t="s">
        <v>153</v>
      </c>
      <c r="C81" s="108"/>
      <c r="D81" s="39">
        <f>E33</f>
        <v>4250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>
      <c r="A82" s="108"/>
      <c r="B82" s="108" t="s">
        <v>154</v>
      </c>
      <c r="C82" s="108"/>
      <c r="D82" s="135">
        <f>D74*D75</f>
        <v>1887264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>
      <c r="A83" s="108"/>
      <c r="B83" s="126" t="s">
        <v>155</v>
      </c>
      <c r="C83" s="108"/>
      <c r="D83" s="120">
        <f>SUM(D81:D82)</f>
        <v>1891514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>
      <c r="A84" s="108"/>
      <c r="B84" s="126"/>
      <c r="C84" s="108"/>
      <c r="D84" s="135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>
      <c r="A85" s="108"/>
      <c r="B85" s="108" t="s">
        <v>156</v>
      </c>
      <c r="C85" s="108"/>
      <c r="D85" s="136">
        <f>D81/D83</f>
        <v>0.002246877369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>
      <c r="A86" s="108"/>
      <c r="B86" s="108" t="s">
        <v>157</v>
      </c>
      <c r="C86" s="108"/>
      <c r="D86" s="136">
        <f>D82/D83</f>
        <v>0.9977531226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>
      <c r="A87" s="108"/>
      <c r="B87" s="126"/>
      <c r="C87" s="108"/>
      <c r="D87" s="135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>
      <c r="A88" s="108"/>
      <c r="B88" s="4" t="s">
        <v>158</v>
      </c>
      <c r="C88" s="4"/>
      <c r="D88" s="137">
        <f>(D79*D86)+(D78*D85)</f>
        <v>0.149733071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>
      <c r="A89" s="108"/>
      <c r="B89" s="108"/>
      <c r="C89" s="53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ht="19.5" customHeight="1">
      <c r="A90" s="108"/>
      <c r="B90" s="21" t="s">
        <v>159</v>
      </c>
      <c r="C90" s="21"/>
      <c r="D90" s="21"/>
      <c r="E90" s="21"/>
      <c r="F90" s="21"/>
      <c r="G90" s="21"/>
      <c r="H90" s="21"/>
      <c r="I90" s="21"/>
      <c r="J90" s="21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>
      <c r="A91" s="108"/>
      <c r="B91" s="108" t="s">
        <v>160</v>
      </c>
      <c r="C91" s="132"/>
      <c r="D91" s="39">
        <f>SUM(C63,C71)</f>
        <v>14629.37028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>
      <c r="A92" s="108"/>
      <c r="B92" s="108" t="s">
        <v>161</v>
      </c>
      <c r="C92" s="138"/>
      <c r="D92" s="42">
        <f>E33-E25</f>
        <v>2750</v>
      </c>
      <c r="E92" s="101"/>
      <c r="F92" s="132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>
      <c r="A93" s="108"/>
      <c r="B93" s="4" t="s">
        <v>162</v>
      </c>
      <c r="C93" s="108"/>
      <c r="D93" s="120">
        <f>D91-D92</f>
        <v>11879.37028</v>
      </c>
      <c r="E93" s="101"/>
      <c r="F93" s="13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>
      <c r="A94" s="108"/>
      <c r="B94" s="108" t="s">
        <v>11</v>
      </c>
      <c r="C94" s="108"/>
      <c r="D94" s="139">
        <f>D5</f>
        <v>28800</v>
      </c>
      <c r="E94" s="126"/>
      <c r="F94" s="140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>
      <c r="A95" s="108"/>
      <c r="B95" s="141" t="s">
        <v>163</v>
      </c>
      <c r="C95" s="112"/>
      <c r="D95" s="142">
        <f>D93/D94</f>
        <v>0.4124781346</v>
      </c>
      <c r="E95" s="143"/>
      <c r="F95" s="144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>
      <c r="A96" s="108"/>
      <c r="B96" s="108"/>
      <c r="C96" s="108"/>
      <c r="D96" s="145"/>
      <c r="E96" s="126"/>
      <c r="F96" s="52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>
      <c r="A97" s="53"/>
      <c r="B97" s="4" t="s">
        <v>164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>
      <c r="A98" s="53"/>
      <c r="B98" s="4" t="s">
        <v>165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F8:J8"/>
    <mergeCell ref="F23:J23"/>
    <mergeCell ref="F45:J45"/>
  </mergeCells>
  <drawing r:id="rId1"/>
</worksheet>
</file>