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tobi\Documents\YIS\Curriculum\"/>
    </mc:Choice>
  </mc:AlternateContent>
  <xr:revisionPtr revIDLastSave="0" documentId="8_{B5C61644-EE46-43DE-AD13-19C0F2DD87BC}" xr6:coauthVersionLast="46" xr6:coauthVersionMax="46" xr10:uidLastSave="{00000000-0000-0000-0000-000000000000}"/>
  <bookViews>
    <workbookView xWindow="1470" yWindow="1470" windowWidth="26145" windowHeight="13950" tabRatio="500" activeTab="2" xr2:uid="{00000000-000D-0000-FFFF-FFFF00000000}"/>
  </bookViews>
  <sheets>
    <sheet name="DCF Exercise" sheetId="1" r:id="rId1"/>
    <sheet name="PE chart" sheetId="3" r:id="rId2"/>
    <sheet name="PE diff industries" sheetId="4" r:id="rId3"/>
    <sheet name="Completed DCF Exercise" sheetId="2" r:id="rId4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0" i="1" l="1"/>
  <c r="C23" i="1"/>
  <c r="C69" i="1"/>
  <c r="C70" i="1"/>
  <c r="C56" i="1"/>
  <c r="C61" i="1"/>
  <c r="F10" i="2"/>
  <c r="F16" i="2"/>
  <c r="F50" i="2"/>
  <c r="F52" i="2"/>
  <c r="F19" i="2"/>
  <c r="F53" i="2"/>
  <c r="F26" i="2"/>
  <c r="F54" i="2"/>
  <c r="F27" i="2"/>
  <c r="F55" i="2"/>
  <c r="F28" i="2"/>
  <c r="F56" i="2"/>
  <c r="F30" i="2"/>
  <c r="F57" i="2"/>
  <c r="F31" i="2"/>
  <c r="F58" i="2"/>
  <c r="F35" i="2"/>
  <c r="F59" i="2"/>
  <c r="F60" i="2"/>
  <c r="D74" i="2"/>
  <c r="D75" i="2"/>
  <c r="D82" i="2"/>
  <c r="D81" i="2"/>
  <c r="D83" i="2"/>
  <c r="D86" i="2"/>
  <c r="D78" i="2"/>
  <c r="D85" i="2"/>
  <c r="D88" i="2"/>
  <c r="F61" i="2"/>
  <c r="F62" i="2"/>
  <c r="G10" i="2"/>
  <c r="G16" i="2"/>
  <c r="G50" i="2"/>
  <c r="G52" i="2"/>
  <c r="G19" i="2"/>
  <c r="G53" i="2"/>
  <c r="G26" i="2"/>
  <c r="G54" i="2"/>
  <c r="G27" i="2"/>
  <c r="G55" i="2"/>
  <c r="G28" i="2"/>
  <c r="G56" i="2"/>
  <c r="G30" i="2"/>
  <c r="G57" i="2"/>
  <c r="G31" i="2"/>
  <c r="G58" i="2"/>
  <c r="G35" i="2"/>
  <c r="G59" i="2"/>
  <c r="G60" i="2"/>
  <c r="G61" i="2"/>
  <c r="G47" i="2"/>
  <c r="G62" i="2"/>
  <c r="H10" i="2"/>
  <c r="H16" i="2"/>
  <c r="H50" i="2"/>
  <c r="H52" i="2"/>
  <c r="H19" i="2"/>
  <c r="H53" i="2"/>
  <c r="H26" i="2"/>
  <c r="H54" i="2"/>
  <c r="H27" i="2"/>
  <c r="H55" i="2"/>
  <c r="H28" i="2"/>
  <c r="H56" i="2"/>
  <c r="H30" i="2"/>
  <c r="H57" i="2"/>
  <c r="H31" i="2"/>
  <c r="H58" i="2"/>
  <c r="H35" i="2"/>
  <c r="H59" i="2"/>
  <c r="H60" i="2"/>
  <c r="H61" i="2"/>
  <c r="H47" i="2"/>
  <c r="H62" i="2"/>
  <c r="I10" i="2"/>
  <c r="I16" i="2"/>
  <c r="I50" i="2"/>
  <c r="I52" i="2"/>
  <c r="I19" i="2"/>
  <c r="I53" i="2"/>
  <c r="I26" i="2"/>
  <c r="I54" i="2"/>
  <c r="I27" i="2"/>
  <c r="I55" i="2"/>
  <c r="I28" i="2"/>
  <c r="I56" i="2"/>
  <c r="I30" i="2"/>
  <c r="I57" i="2"/>
  <c r="I31" i="2"/>
  <c r="I58" i="2"/>
  <c r="I35" i="2"/>
  <c r="I59" i="2"/>
  <c r="I60" i="2"/>
  <c r="I61" i="2"/>
  <c r="I47" i="2"/>
  <c r="I62" i="2"/>
  <c r="J10" i="2"/>
  <c r="J16" i="2"/>
  <c r="J50" i="2"/>
  <c r="J52" i="2"/>
  <c r="J19" i="2"/>
  <c r="J53" i="2"/>
  <c r="J26" i="2"/>
  <c r="J54" i="2"/>
  <c r="J27" i="2"/>
  <c r="J55" i="2"/>
  <c r="J28" i="2"/>
  <c r="J56" i="2"/>
  <c r="J30" i="2"/>
  <c r="J57" i="2"/>
  <c r="J31" i="2"/>
  <c r="J58" i="2"/>
  <c r="J35" i="2"/>
  <c r="J59" i="2"/>
  <c r="J60" i="2"/>
  <c r="J61" i="2"/>
  <c r="J47" i="2"/>
  <c r="J62" i="2"/>
  <c r="C63" i="2"/>
  <c r="C69" i="2"/>
  <c r="C68" i="2"/>
  <c r="C70" i="2"/>
  <c r="C71" i="2"/>
  <c r="D91" i="2"/>
  <c r="D92" i="2"/>
  <c r="D93" i="2"/>
  <c r="D94" i="2"/>
  <c r="D95" i="2"/>
  <c r="J13" i="2"/>
  <c r="J49" i="2"/>
  <c r="I13" i="2"/>
  <c r="I49" i="2"/>
  <c r="H13" i="2"/>
  <c r="H49" i="2"/>
  <c r="G13" i="2"/>
  <c r="G49" i="2"/>
  <c r="F13" i="2"/>
  <c r="F49" i="2"/>
  <c r="J48" i="2"/>
  <c r="I48" i="2"/>
  <c r="H48" i="2"/>
  <c r="G48" i="2"/>
  <c r="F48" i="2"/>
  <c r="F46" i="2"/>
  <c r="G46" i="2"/>
  <c r="H46" i="2"/>
  <c r="I46" i="2"/>
  <c r="J46" i="2"/>
  <c r="F33" i="2"/>
  <c r="G33" i="2"/>
  <c r="H33" i="2"/>
  <c r="I33" i="2"/>
  <c r="J33" i="2"/>
  <c r="F25" i="2"/>
  <c r="G25" i="2"/>
  <c r="H25" i="2"/>
  <c r="I25" i="2"/>
  <c r="J25" i="2"/>
  <c r="F24" i="2"/>
  <c r="G24" i="2"/>
  <c r="H24" i="2"/>
  <c r="I24" i="2"/>
  <c r="J24" i="2"/>
  <c r="F9" i="2"/>
  <c r="G9" i="2"/>
  <c r="H9" i="2"/>
  <c r="I9" i="2"/>
  <c r="J9" i="2"/>
  <c r="C21" i="1"/>
  <c r="C24" i="1"/>
  <c r="D24" i="1"/>
  <c r="E24" i="1"/>
  <c r="F24" i="1"/>
  <c r="D22" i="1"/>
  <c r="D21" i="1"/>
  <c r="E22" i="1"/>
  <c r="E21" i="1"/>
  <c r="F22" i="1"/>
  <c r="F21" i="1"/>
  <c r="F23" i="1"/>
  <c r="F69" i="1"/>
  <c r="C64" i="1"/>
  <c r="C72" i="1"/>
  <c r="C34" i="1"/>
  <c r="C73" i="1"/>
  <c r="C74" i="1"/>
  <c r="G24" i="1"/>
  <c r="H24" i="1"/>
  <c r="G22" i="1"/>
  <c r="G21" i="1"/>
  <c r="H22" i="1"/>
  <c r="H21" i="1"/>
  <c r="H23" i="1"/>
  <c r="H69" i="1"/>
  <c r="H70" i="1"/>
  <c r="G23" i="1"/>
  <c r="G69" i="1"/>
  <c r="G70" i="1"/>
  <c r="E23" i="1"/>
  <c r="E69" i="1"/>
  <c r="E70" i="1"/>
  <c r="D23" i="1"/>
  <c r="D69" i="1"/>
  <c r="D70" i="1"/>
  <c r="H68" i="1"/>
  <c r="G68" i="1"/>
  <c r="F68" i="1"/>
  <c r="E68" i="1"/>
  <c r="D68" i="1"/>
  <c r="C68" i="1"/>
  <c r="B56" i="1"/>
  <c r="E35" i="1"/>
  <c r="C25" i="1"/>
  <c r="C26" i="1"/>
  <c r="D26" i="1"/>
  <c r="D25" i="1"/>
  <c r="D28" i="1"/>
  <c r="D29" i="1"/>
  <c r="D30" i="1"/>
  <c r="E26" i="1"/>
  <c r="E25" i="1"/>
  <c r="E28" i="1"/>
  <c r="E29" i="1"/>
  <c r="E30" i="1"/>
  <c r="F26" i="1"/>
  <c r="F25" i="1"/>
  <c r="F28" i="1"/>
  <c r="F29" i="1"/>
  <c r="F30" i="1"/>
  <c r="G26" i="1"/>
  <c r="G25" i="1"/>
  <c r="G28" i="1"/>
  <c r="G29" i="1"/>
  <c r="G30" i="1"/>
  <c r="H26" i="1"/>
  <c r="H25" i="1"/>
  <c r="H28" i="1"/>
  <c r="H29" i="1"/>
  <c r="H30" i="1"/>
  <c r="I26" i="1"/>
  <c r="I22" i="1"/>
  <c r="I21" i="1"/>
  <c r="I25" i="1"/>
  <c r="I28" i="1"/>
  <c r="I29" i="1"/>
  <c r="I30" i="1"/>
  <c r="J26" i="1"/>
  <c r="J22" i="1"/>
  <c r="J21" i="1"/>
  <c r="J25" i="1"/>
  <c r="J28" i="1"/>
  <c r="J29" i="1"/>
  <c r="J30" i="1"/>
  <c r="L26" i="1"/>
  <c r="L22" i="1"/>
  <c r="L21" i="1"/>
  <c r="L25" i="1"/>
  <c r="L28" i="1"/>
  <c r="L29" i="1"/>
  <c r="L30" i="1"/>
  <c r="C31" i="1"/>
  <c r="C32" i="1"/>
  <c r="C33" i="1"/>
  <c r="C35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I32" i="1"/>
  <c r="H32" i="1"/>
  <c r="G32" i="1"/>
  <c r="F32" i="1"/>
  <c r="E32" i="1"/>
  <c r="D32" i="1"/>
  <c r="C28" i="1"/>
  <c r="I24" i="1"/>
  <c r="J24" i="1"/>
  <c r="L24" i="1"/>
  <c r="L23" i="1"/>
  <c r="J23" i="1"/>
  <c r="I23" i="1"/>
</calcChain>
</file>

<file path=xl/sharedStrings.xml><?xml version="1.0" encoding="utf-8"?>
<sst xmlns="http://schemas.openxmlformats.org/spreadsheetml/2006/main" count="353" uniqueCount="286">
  <si>
    <t>WALL STREET PREP - FINANCIAL MODELING QUICK LESSON - BUILDING A SIMPLE DISCOUNTED CASH FLOW MODEL</t>
  </si>
  <si>
    <t>Valuation Date:</t>
  </si>
  <si>
    <t>Share Price on Valuation Date:</t>
  </si>
  <si>
    <t>Diluted Shares Outstanding</t>
  </si>
  <si>
    <t>Select Operating Data</t>
  </si>
  <si>
    <t xml:space="preserve">SIMPLE DISCOUNTED CASH FLOW MODEL &amp; RELATIVE VALUATION  </t>
  </si>
  <si>
    <t>Projected Annual Forecast</t>
  </si>
  <si>
    <t>Company Information:</t>
  </si>
  <si>
    <t>Input in Yellow Cells</t>
  </si>
  <si>
    <t>Company Name:</t>
  </si>
  <si>
    <t>Apple</t>
  </si>
  <si>
    <t>Company Ticker:</t>
  </si>
  <si>
    <t>AAPL</t>
  </si>
  <si>
    <t xml:space="preserve">  =&gt;</t>
  </si>
  <si>
    <t xml:space="preserve">Go to finance.yahoo.com and type a company name and the ticker will pull up </t>
  </si>
  <si>
    <t>Use the Stock Price, that is below the company name</t>
  </si>
  <si>
    <t>Click on "Key Statistics" and under the "Share Statistics" Column use the "Shares Outstanding" number, in millions</t>
  </si>
  <si>
    <t>Discounted Cash Flows (DCF) Analysis</t>
  </si>
  <si>
    <t>Go to finance.yahoo.com</t>
  </si>
  <si>
    <t>Revenue</t>
  </si>
  <si>
    <t>Most Recent Revenue</t>
  </si>
  <si>
    <t>On "Key Statistics" page enter "Revenue (ttm)",ttm means trailing-twelve-months, in millions</t>
  </si>
  <si>
    <t>Most Recent Net Income</t>
  </si>
  <si>
    <t>On "Key Statistics" page enter "Net Income avl to Common (ttm)', in millions</t>
  </si>
  <si>
    <t>Most Recent Free Cash Flow</t>
  </si>
  <si>
    <t>On "Key Statistics" page enter "Levered Free Cash Flow (ttm)", in millions</t>
  </si>
  <si>
    <t>Key Assumptions:</t>
  </si>
  <si>
    <t>Play Around with different assumptions of growth rates (check out how it changes the Intrinsic Value and the Cash Flow Chart)</t>
  </si>
  <si>
    <t>Growth rate for next 5 Years</t>
  </si>
  <si>
    <t>How fast you expect the company's earnings to grow on average each year for the next 5 years</t>
  </si>
  <si>
    <t>Terminal Growth Rate</t>
  </si>
  <si>
    <t>How fast you expect the company's earnings to grow after 5 years to perpetuity</t>
  </si>
  <si>
    <t>Discount Rate</t>
  </si>
  <si>
    <t xml:space="preserve">In most cases this is 10-12%, and represents the company's cost of capital.  In most cases just leave this constant. </t>
  </si>
  <si>
    <t>Revenue Growth Rate (%)</t>
  </si>
  <si>
    <t>EBITDA</t>
  </si>
  <si>
    <t>Period</t>
  </si>
  <si>
    <t>Actual</t>
  </si>
  <si>
    <t>Future Yr 1</t>
  </si>
  <si>
    <t>Future Yr 2</t>
  </si>
  <si>
    <t>Future Yr 3</t>
  </si>
  <si>
    <t>Future Yr 4</t>
  </si>
  <si>
    <t>Future Yr 5</t>
  </si>
  <si>
    <t>Future Yr 6</t>
  </si>
  <si>
    <t>Future Yr 7</t>
  </si>
  <si>
    <t>Terminal Value</t>
  </si>
  <si>
    <t>EBITDA Margin (%)</t>
  </si>
  <si>
    <t>EBIT</t>
  </si>
  <si>
    <t>EBIT Margin (%)</t>
  </si>
  <si>
    <t>Net Income</t>
  </si>
  <si>
    <t xml:space="preserve">Depreciation &amp; Amortization </t>
  </si>
  <si>
    <t>Net Margin (%)</t>
  </si>
  <si>
    <t>D&amp;A as a % of revenue</t>
  </si>
  <si>
    <t>Select Balance Sheet And Other Data</t>
  </si>
  <si>
    <t xml:space="preserve">% of Profits per Revenue.  Can the company keep their margins over time?  </t>
  </si>
  <si>
    <t>Cash Flow</t>
  </si>
  <si>
    <t>Cash</t>
  </si>
  <si>
    <t>Cash Flow Margin (%)</t>
  </si>
  <si>
    <t>Accounts Receivable</t>
  </si>
  <si>
    <t>% of Cash earned for every dollar of Revenue</t>
  </si>
  <si>
    <t>Unlevered Cash Flows</t>
  </si>
  <si>
    <t>Sum of all future cash flows after Yr 7</t>
  </si>
  <si>
    <t>Inventories</t>
  </si>
  <si>
    <t>Prepaid Expenses</t>
  </si>
  <si>
    <t>Discounted back to present value at a discount rate, Cash today is worth more than cash tomorrow</t>
  </si>
  <si>
    <t>Discounted Cash Flows</t>
  </si>
  <si>
    <t>Accounts Payable</t>
  </si>
  <si>
    <t>The value of the Cash Flow today</t>
  </si>
  <si>
    <t>Sum of present value of cash flows</t>
  </si>
  <si>
    <t>Accrued Expenses</t>
  </si>
  <si>
    <t>Year 1</t>
  </si>
  <si>
    <t xml:space="preserve">Year 2 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</si>
  <si>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</si>
  <si>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</si>
  <si>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</si>
  <si>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</si>
  <si>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</si>
  <si>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</si>
  <si>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</si>
  <si>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</si>
  <si>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</si>
  <si>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</si>
  <si>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</si>
  <si>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</si>
  <si>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</si>
  <si>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</si>
  <si>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</si>
  <si>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</si>
  <si>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</si>
  <si>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</si>
  <si>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</si>
  <si>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</si>
  <si>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</si>
  <si>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Shares Outstanding</t>
  </si>
  <si>
    <t>Debt</t>
  </si>
  <si>
    <t>Gross PP&amp;E (increases annually be capex)</t>
  </si>
  <si>
    <t>Intrinsic Value per Share</t>
  </si>
  <si>
    <t>Accounts Receivable Growth (%)</t>
  </si>
  <si>
    <t>This is your estimate of how much the stock is worth using the Discounted Cash Flows method!</t>
  </si>
  <si>
    <t>Currrent Share Price</t>
  </si>
  <si>
    <t>Inventories Growth (%)</t>
  </si>
  <si>
    <t>Upside Potential</t>
  </si>
  <si>
    <t>Prepaid Expenses Growth (%)</t>
  </si>
  <si>
    <t>Accounts Payable Growth (%)</t>
  </si>
  <si>
    <t>Accrued Expenses Growth (%)</t>
  </si>
  <si>
    <t>Capital Expenditures Growth (%)</t>
  </si>
  <si>
    <t>Free Cash Flow Buildup</t>
  </si>
  <si>
    <t>$mm</t>
  </si>
  <si>
    <t>Relative Valuation Analysis</t>
  </si>
  <si>
    <t>Comparable Companies</t>
  </si>
  <si>
    <t>P/E Ratio</t>
  </si>
  <si>
    <t xml:space="preserve">P/E Ratio is the most common metric to for relative valuation.  P/E ratios on average vary between 5 to 30.  </t>
  </si>
  <si>
    <t>Total Revenues</t>
  </si>
  <si>
    <t>P/E Ratio is the Share Price / (Net Income divided by # of Shares Outstanding)</t>
  </si>
  <si>
    <t>Google</t>
  </si>
  <si>
    <t xml:space="preserve">On Yahoo Finance, "Competitors" tab pulls up other companies in the industry.   </t>
  </si>
  <si>
    <t>Samsung Electronics</t>
  </si>
  <si>
    <t>Knowing that Samsung is the major smartphone competitor, add them as well</t>
  </si>
  <si>
    <t>HP</t>
  </si>
  <si>
    <t>Companies with low earnings visibililty tend to trade at low P/E</t>
  </si>
  <si>
    <t>Microsoft</t>
  </si>
  <si>
    <t>Companies with high earnings growth tend to trade at high P/E</t>
  </si>
  <si>
    <t>Comparable Average</t>
  </si>
  <si>
    <t>The average of the industry</t>
  </si>
  <si>
    <t>Tax rate</t>
  </si>
  <si>
    <t>Deserved Premium / Discount to Avg</t>
  </si>
  <si>
    <t xml:space="preserve">Does your company deserve to trade at a discount or premium to their peers?  Do they have higher / lower margins?  Are they growing faster / slower? Are they more / less sustainable?  </t>
  </si>
  <si>
    <t>Target P/E Multiple</t>
  </si>
  <si>
    <t>EBIAT</t>
  </si>
  <si>
    <t>Your estimate of what you feel the company is "worth" on a P/E basis.  A bad company may get only 5, average 15, and the best company may get 30 P/E Ratio</t>
  </si>
  <si>
    <t>Depreciation &amp; Amortization</t>
  </si>
  <si>
    <t>Accounts receivable</t>
  </si>
  <si>
    <t>Earnings per Share (EPS)</t>
  </si>
  <si>
    <t>Prepaid expenses</t>
  </si>
  <si>
    <t>Accounts payable</t>
  </si>
  <si>
    <t>Use earnings per share 3 Yrs in the future</t>
  </si>
  <si>
    <t>Accrued expenses</t>
  </si>
  <si>
    <t>This is your estimate of how much the stock is worth using the relative valuation method!</t>
  </si>
  <si>
    <t>Capital expenditures</t>
  </si>
  <si>
    <t>Unlevered free cash flows</t>
  </si>
  <si>
    <t>Discount Rate (WACC)</t>
  </si>
  <si>
    <t>Present value of free cash flows</t>
  </si>
  <si>
    <t>Sum of present values of FCFs</t>
  </si>
  <si>
    <t>Growth in perpetuity method:</t>
  </si>
  <si>
    <t>Long term growth rate</t>
  </si>
  <si>
    <t>WACC</t>
  </si>
  <si>
    <t>Free cash flow (t+1)</t>
  </si>
  <si>
    <t>Present Value of Terminal Value</t>
  </si>
  <si>
    <t>Share Price</t>
  </si>
  <si>
    <t>Cost of Debt</t>
  </si>
  <si>
    <t>Tax Rate</t>
  </si>
  <si>
    <t>After-tax Cost of Debt</t>
  </si>
  <si>
    <t>Cost of Equity</t>
  </si>
  <si>
    <t>Total Debt ($)</t>
  </si>
  <si>
    <t>Total Equity ($)</t>
  </si>
  <si>
    <t>Total Capital</t>
  </si>
  <si>
    <t>Debt Weighting</t>
  </si>
  <si>
    <t>Equity Weighting</t>
  </si>
  <si>
    <t>WACC =</t>
  </si>
  <si>
    <t>Enterprise Value to Equity Value</t>
  </si>
  <si>
    <t>Enterprise Value</t>
  </si>
  <si>
    <t>Less: Net debt</t>
  </si>
  <si>
    <t>Equity Value</t>
  </si>
  <si>
    <t>Equity Value Per Share</t>
  </si>
  <si>
    <t>Q: If the stock is trading at $25.00 a share and you believe that your DCF analysis is accurate, would you buy or sell stock in this company?  Why?</t>
  </si>
  <si>
    <t>A: Buy, because according to intrisic valuation, stock should actually be valued at $29.99 but market value is $25.00.  Therefore, the stock is "cheap."</t>
  </si>
  <si>
    <t>Date updated:</t>
  </si>
  <si>
    <t>Created by:</t>
  </si>
  <si>
    <t>Aswath Damodaran, adamodar@stern.nyu.edu</t>
  </si>
  <si>
    <t>What is this data?</t>
  </si>
  <si>
    <t>Price Earnings multiples</t>
  </si>
  <si>
    <t>US companies</t>
  </si>
  <si>
    <t>Home Page:</t>
  </si>
  <si>
    <t>http://www.damodaran.com</t>
  </si>
  <si>
    <t>Data website:</t>
  </si>
  <si>
    <t>http://www.stern.nyu.edu/~adamodar/New_Home_Page/data.html</t>
  </si>
  <si>
    <t>Companies in each industry:</t>
  </si>
  <si>
    <t>http://www.stern.nyu.edu/~adamodar/pc/datasets/indname.xls</t>
  </si>
  <si>
    <t>Variable definitions:</t>
  </si>
  <si>
    <t>http://www.stern.nyu.edu/~adamodar/New_Home_Page/datafile/variable.htm</t>
  </si>
  <si>
    <t>Industry Name</t>
  </si>
  <si>
    <t>Number of firms</t>
  </si>
  <si>
    <t>Current PE</t>
  </si>
  <si>
    <t>Trailing PE</t>
  </si>
  <si>
    <t>Forward PE</t>
  </si>
  <si>
    <t>Aggregate Mkt Cap/ Net Income (all firms)</t>
  </si>
  <si>
    <t>Aggregate Mkt Cap/ Trailing Net Income (only money making firms)</t>
  </si>
  <si>
    <t>Expected growth - next 5 years</t>
  </si>
  <si>
    <t>PEG Ratio</t>
  </si>
  <si>
    <t>Advertising</t>
  </si>
  <si>
    <t>Aerospace/Defense</t>
  </si>
  <si>
    <t>Air Transport</t>
  </si>
  <si>
    <t>NA</t>
  </si>
  <si>
    <t>Apparel</t>
  </si>
  <si>
    <t>Auto &amp; Truck</t>
  </si>
  <si>
    <t>Auto Parts</t>
  </si>
  <si>
    <t>Bank (Money Center)</t>
  </si>
  <si>
    <t>Banks (Regional)</t>
  </si>
  <si>
    <t>Beverage (Alcoholic)</t>
  </si>
  <si>
    <t>Beverage (Soft)</t>
  </si>
  <si>
    <t>Broadcasting</t>
  </si>
  <si>
    <t>Brokerage &amp; Investment Banking</t>
  </si>
  <si>
    <t>Building Materials</t>
  </si>
  <si>
    <t>Business &amp; Consumer Services</t>
  </si>
  <si>
    <t>Cable TV</t>
  </si>
  <si>
    <t>Chemical (Basic)</t>
  </si>
  <si>
    <t>Chemical (Diversified)</t>
  </si>
  <si>
    <t>Chemical (Specialty)</t>
  </si>
  <si>
    <t>Coal &amp; Related Energy</t>
  </si>
  <si>
    <t>Computer Services</t>
  </si>
  <si>
    <t>Computers/Peripherals</t>
  </si>
  <si>
    <t>Construction Supplies</t>
  </si>
  <si>
    <t>Diversified</t>
  </si>
  <si>
    <t>Drugs (Biotechnology)</t>
  </si>
  <si>
    <t>Drugs (Pharmaceutical)</t>
  </si>
  <si>
    <t>Education</t>
  </si>
  <si>
    <t>Electrical Equipment</t>
  </si>
  <si>
    <t>Electronics (Consumer &amp; Office)</t>
  </si>
  <si>
    <t>Electronics (General)</t>
  </si>
  <si>
    <t>Engineering/Construction</t>
  </si>
  <si>
    <t>Entertainment</t>
  </si>
  <si>
    <t>Environmental &amp; Waste Services</t>
  </si>
  <si>
    <t>Farming/Agriculture</t>
  </si>
  <si>
    <t>Financial Svcs. (Non-bank &amp; Insurance)</t>
  </si>
  <si>
    <t>Food Processing</t>
  </si>
  <si>
    <t>Food Wholesalers</t>
  </si>
  <si>
    <t>Furn/Home Furnishings</t>
  </si>
  <si>
    <t>Green &amp; Renewable Energy</t>
  </si>
  <si>
    <t>Healthcare Products</t>
  </si>
  <si>
    <t>Healthcare Support Services</t>
  </si>
  <si>
    <t>Heathcare Information and Technology</t>
  </si>
  <si>
    <t>Homebuilding</t>
  </si>
  <si>
    <t>Hospitals/Healthcare Facilities</t>
  </si>
  <si>
    <t>Hotel/Gaming</t>
  </si>
  <si>
    <t>Household Products</t>
  </si>
  <si>
    <t>Information Services</t>
  </si>
  <si>
    <t>Insurance (General)</t>
  </si>
  <si>
    <t>Insurance (Life)</t>
  </si>
  <si>
    <t>Insurance (Prop/Cas.)</t>
  </si>
  <si>
    <t>Investments &amp; Asset Management</t>
  </si>
  <si>
    <t>Machinery</t>
  </si>
  <si>
    <t>Metals &amp; Mining</t>
  </si>
  <si>
    <t>Office Equipment &amp; Services</t>
  </si>
  <si>
    <t>Oil/Gas (Integrated)</t>
  </si>
  <si>
    <t>Oil/Gas (Production and Exploration)</t>
  </si>
  <si>
    <t>Oil/Gas Distribution</t>
  </si>
  <si>
    <t>Oilfield Svcs/Equip.</t>
  </si>
  <si>
    <t>Packaging &amp; Container</t>
  </si>
  <si>
    <t>Paper/Forest Products</t>
  </si>
  <si>
    <t>Power</t>
  </si>
  <si>
    <t>Precious Metals</t>
  </si>
  <si>
    <t>Publishing &amp; Newspapers</t>
  </si>
  <si>
    <t>R.E.I.T.</t>
  </si>
  <si>
    <t>Real Estate (Development)</t>
  </si>
  <si>
    <t>Real Estate (General/Diversified)</t>
  </si>
  <si>
    <t>Real Estate (Operations &amp; Services)</t>
  </si>
  <si>
    <t>Recreation</t>
  </si>
  <si>
    <t>Reinsurance</t>
  </si>
  <si>
    <t>Restaurant/Dining</t>
  </si>
  <si>
    <t>Retail (Automotive)</t>
  </si>
  <si>
    <t>Retail (Building Supply)</t>
  </si>
  <si>
    <t>Retail (Distributors)</t>
  </si>
  <si>
    <t>Retail (General)</t>
  </si>
  <si>
    <t>Retail (Grocery and Food)</t>
  </si>
  <si>
    <t>Retail (Online)</t>
  </si>
  <si>
    <t>Retail (Special Lines)</t>
  </si>
  <si>
    <t>Rubber&amp; Tires</t>
  </si>
  <si>
    <t>Semiconductor</t>
  </si>
  <si>
    <t>Semiconductor Equip</t>
  </si>
  <si>
    <t>Shipbuilding &amp; Marine</t>
  </si>
  <si>
    <t>Shoe</t>
  </si>
  <si>
    <t>Software (Entertainment)</t>
  </si>
  <si>
    <t>Software (Internet)</t>
  </si>
  <si>
    <t>Software (System &amp; Application)</t>
  </si>
  <si>
    <t>Steel</t>
  </si>
  <si>
    <t>Telecom (Wireless)</t>
  </si>
  <si>
    <t>Telecom. Equipment</t>
  </si>
  <si>
    <t>Telecom. Services</t>
  </si>
  <si>
    <t>Tobacco</t>
  </si>
  <si>
    <t>Transportation</t>
  </si>
  <si>
    <t>Transportation (Railroads)</t>
  </si>
  <si>
    <t>Trucking</t>
  </si>
  <si>
    <t>Utility (General)</t>
  </si>
  <si>
    <t>Utility (Water)</t>
  </si>
  <si>
    <t>Total Market</t>
  </si>
  <si>
    <t>Total Market (without financials)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</si>
</sst>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7" formatCode="&quot;$&quot;#,##0.00_);\(&quot;$&quot;#,##0.00\)"/>
    <numFmt numFmtId="8" formatCode="&quot;$&quot;#,##0.00_);[Red]\(&quot;$&quot;#,##0.00\)"/>
    <numFmt numFmtId="164" formatCode="&quot;$&quot;#,##0.00_);\(&quot;$&quot;#,##0.00\);@_)"/>
    <numFmt numFmtId="165" formatCode="#,##0.0_);\(#,##0.0\);@_)"/>
    <numFmt numFmtId="166" formatCode="yyyy\A"/>
    <numFmt numFmtId="167" formatCode="yyyy\P"/>
    <numFmt numFmtId="168" formatCode="&quot;$&quot;#,##0.0_);\(&quot;$&quot;#,##0.0\)"/>
    <numFmt numFmtId="169" formatCode="&quot;$&quot;#,##0.0_);\(&quot;$&quot;#,##0.0\);@_)"/>
    <numFmt numFmtId="170" formatCode="#,##0_);\(#,##0\);@_)"/>
    <numFmt numFmtId="171" formatCode="0.0%_);\(0.0%\);@_)"/>
    <numFmt numFmtId="172" formatCode="0.0%"/>
    <numFmt numFmtId="173" formatCode="#,##0.0_);\(#,##0.0\);\-_);@_)"/>
    <numFmt numFmtId="174" formatCode="&quot;$&quot;#,##0_);\(&quot;$&quot;#,##0\);@_)"/>
    <numFmt numFmtId="175" formatCode="_(* #,##0.0_);_(* \(#,##0.0\);_(* &quot;-&quot;??_);_(@_)"/>
    <numFmt numFmtId="176" formatCode="_(&quot;$&quot;* #,##0.0_);_(&quot;$&quot;* \(#,##0.0\);_(&quot;$&quot;* &quot;-&quot;??_);_(@_)"/>
    <numFmt numFmtId="177" formatCode="#,##0.0_);\(#,##0.0\)"/>
    <numFmt numFmtId="178" formatCode="0.0"/>
    <numFmt numFmtId="179" formatCode="_(* #,##0.0_);_(* \(#,##0.0\);_(* &quot;-&quot;?_);_(@_)"/>
  </numFmts>
  <fonts count="39">
    <font>
      <sz val="10"/>
      <color rgb="FF000000"/>
      <name val="Arial"/>
    </font>
    <font>
      <sz val="12"/>
      <color theme="1"/>
      <name val="Calibri"/>
      <family val="2"/>
      <scheme val="minor"/>
    </font>
    <font>
      <b/>
      <sz val="15"/>
      <color rgb="FF000000"/>
      <name val="Calibri"/>
      <family val="2"/>
    </font>
    <font>
      <sz val="18"/>
      <color rgb="FF000000"/>
      <name val="Calibri"/>
      <family val="2"/>
    </font>
    <font>
      <sz val="1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FF"/>
      <name val="Calibri"/>
      <family val="2"/>
    </font>
    <font>
      <sz val="11"/>
      <color rgb="FF008000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b/>
      <sz val="14"/>
      <color rgb="FFFF000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i/>
      <sz val="10"/>
      <color rgb="FF999999"/>
      <name val="Arial"/>
      <family val="2"/>
    </font>
    <font>
      <sz val="11"/>
      <name val="Noto Sans Symbols"/>
    </font>
    <font>
      <sz val="11"/>
      <color rgb="FF999999"/>
      <name val="Calibri"/>
      <family val="2"/>
    </font>
    <font>
      <sz val="10"/>
      <color rgb="FF999999"/>
      <name val="Arial"/>
      <family val="2"/>
    </font>
    <font>
      <sz val="11"/>
      <color rgb="FFF2F2F2"/>
      <name val="Calibri"/>
      <family val="2"/>
    </font>
    <font>
      <i/>
      <sz val="11"/>
      <color rgb="FF000000"/>
      <name val="Calibri"/>
      <family val="2"/>
    </font>
    <font>
      <i/>
      <sz val="11"/>
      <color rgb="FF0000FF"/>
      <name val="Calibri"/>
      <family val="2"/>
    </font>
    <font>
      <sz val="10"/>
      <color rgb="FFFFFFFF"/>
      <name val="Arial"/>
      <family val="2"/>
    </font>
    <font>
      <sz val="11"/>
      <color rgb="FFFFFFFF"/>
      <name val="Calibri"/>
      <family val="2"/>
    </font>
    <font>
      <i/>
      <sz val="11"/>
      <name val="Calibri"/>
      <family val="2"/>
    </font>
    <font>
      <i/>
      <sz val="11"/>
      <color rgb="FF008000"/>
      <name val="Calibri"/>
      <family val="2"/>
    </font>
    <font>
      <sz val="11"/>
      <name val="Arial"/>
      <family val="2"/>
    </font>
    <font>
      <b/>
      <i/>
      <sz val="11"/>
      <color rgb="FF008000"/>
      <name val="Calibri"/>
      <family val="2"/>
    </font>
    <font>
      <b/>
      <i/>
      <sz val="14"/>
      <name val="Calibri"/>
      <family val="2"/>
    </font>
    <font>
      <b/>
      <sz val="11"/>
      <color rgb="FF0000FF"/>
      <name val="Calibri"/>
      <family val="2"/>
    </font>
    <font>
      <sz val="10"/>
      <color rgb="FF000000"/>
      <name val="Arial"/>
    </font>
    <font>
      <b/>
      <sz val="12"/>
      <color theme="1"/>
      <name val="Calibri"/>
      <family val="2"/>
      <scheme val="minor"/>
    </font>
    <font>
      <u/>
      <sz val="10"/>
      <color theme="10"/>
      <name val="Arial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name val="Verdana"/>
      <family val="2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0000FF"/>
        <bgColor rgb="FF0000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0" tint="-0.14999847407452621"/>
        <bgColor rgb="FF000000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85">
    <xf numFmtId="0" fontId="0" fillId="0" borderId="0" xfId="0" applyFont="1" applyAlignme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2" xfId="0" applyFont="1" applyBorder="1"/>
    <xf numFmtId="0" fontId="6" fillId="0" borderId="0" xfId="0" applyFont="1" applyAlignment="1">
      <alignment horizontal="left" readingOrder="1"/>
    </xf>
    <xf numFmtId="0" fontId="7" fillId="0" borderId="0" xfId="0" applyFont="1" applyAlignment="1">
      <alignment horizontal="left" vertical="top" readingOrder="1"/>
    </xf>
    <xf numFmtId="15" fontId="7" fillId="0" borderId="0" xfId="0" applyNumberFormat="1" applyFont="1" applyAlignment="1">
      <alignment horizontal="right" vertical="top" readingOrder="1"/>
    </xf>
    <xf numFmtId="14" fontId="8" fillId="2" borderId="0" xfId="0" applyNumberFormat="1" applyFont="1" applyFill="1" applyBorder="1" applyAlignment="1">
      <alignment horizontal="right" vertical="top" readingOrder="1"/>
    </xf>
    <xf numFmtId="164" fontId="8" fillId="2" borderId="0" xfId="0" applyNumberFormat="1" applyFont="1" applyFill="1" applyBorder="1" applyAlignment="1">
      <alignment horizontal="right" vertical="top" readingOrder="1"/>
    </xf>
    <xf numFmtId="165" fontId="8" fillId="2" borderId="0" xfId="0" applyNumberFormat="1" applyFont="1" applyFill="1" applyBorder="1" applyAlignment="1">
      <alignment horizontal="right" vertical="top" readingOrder="1"/>
    </xf>
    <xf numFmtId="14" fontId="9" fillId="0" borderId="0" xfId="0" applyNumberFormat="1" applyFont="1" applyAlignment="1">
      <alignment horizontal="right" vertical="top" readingOrder="1"/>
    </xf>
    <xf numFmtId="0" fontId="10" fillId="3" borderId="3" xfId="0" applyFont="1" applyFill="1" applyBorder="1"/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/>
    <xf numFmtId="0" fontId="5" fillId="0" borderId="0" xfId="0" applyFont="1"/>
    <xf numFmtId="0" fontId="15" fillId="0" borderId="0" xfId="0" applyFont="1"/>
    <xf numFmtId="166" fontId="11" fillId="0" borderId="7" xfId="0" applyNumberFormat="1" applyFont="1" applyBorder="1"/>
    <xf numFmtId="0" fontId="16" fillId="0" borderId="0" xfId="0" applyFont="1" applyAlignment="1">
      <alignment horizontal="center" readingOrder="1"/>
    </xf>
    <xf numFmtId="0" fontId="17" fillId="0" borderId="0" xfId="0" applyFont="1" applyAlignment="1">
      <alignment horizontal="left" readingOrder="1"/>
    </xf>
    <xf numFmtId="0" fontId="16" fillId="0" borderId="0" xfId="0" applyFont="1" applyAlignment="1">
      <alignment horizontal="center" readingOrder="1"/>
    </xf>
    <xf numFmtId="167" fontId="11" fillId="0" borderId="7" xfId="0" applyNumberFormat="1" applyFont="1" applyBorder="1"/>
    <xf numFmtId="165" fontId="8" fillId="0" borderId="0" xfId="0" applyNumberFormat="1" applyFont="1" applyAlignment="1">
      <alignment horizontal="right" vertical="top" readingOrder="1"/>
    </xf>
    <xf numFmtId="0" fontId="18" fillId="5" borderId="0" xfId="0" applyFont="1" applyFill="1" applyAlignment="1"/>
    <xf numFmtId="168" fontId="8" fillId="2" borderId="0" xfId="0" applyNumberFormat="1" applyFont="1" applyFill="1" applyBorder="1"/>
    <xf numFmtId="0" fontId="17" fillId="0" borderId="0" xfId="0" applyFont="1" applyAlignment="1">
      <alignment horizontal="left" readingOrder="1"/>
    </xf>
    <xf numFmtId="169" fontId="8" fillId="2" borderId="0" xfId="0" applyNumberFormat="1" applyFont="1" applyFill="1" applyBorder="1"/>
    <xf numFmtId="9" fontId="8" fillId="2" borderId="0" xfId="0" applyNumberFormat="1" applyFont="1" applyFill="1" applyBorder="1" applyAlignment="1">
      <alignment horizontal="right" vertical="top" readingOrder="1"/>
    </xf>
    <xf numFmtId="169" fontId="6" fillId="0" borderId="0" xfId="0" applyNumberFormat="1" applyFont="1" applyAlignment="1">
      <alignment horizontal="left" readingOrder="1"/>
    </xf>
    <xf numFmtId="170" fontId="19" fillId="0" borderId="0" xfId="0" applyNumberFormat="1" applyFont="1" applyAlignment="1">
      <alignment horizontal="right" vertical="top" readingOrder="1"/>
    </xf>
    <xf numFmtId="0" fontId="20" fillId="0" borderId="0" xfId="0" applyFont="1" applyAlignment="1">
      <alignment horizontal="left" vertical="top" readingOrder="1"/>
    </xf>
    <xf numFmtId="171" fontId="21" fillId="2" borderId="0" xfId="0" applyNumberFormat="1" applyFont="1" applyFill="1" applyBorder="1" applyAlignment="1">
      <alignment horizontal="left" readingOrder="1"/>
    </xf>
    <xf numFmtId="0" fontId="13" fillId="0" borderId="1" xfId="0" applyFont="1" applyBorder="1"/>
    <xf numFmtId="167" fontId="11" fillId="0" borderId="1" xfId="0" applyNumberFormat="1" applyFont="1" applyBorder="1"/>
    <xf numFmtId="168" fontId="6" fillId="0" borderId="0" xfId="0" applyNumberFormat="1" applyFont="1" applyAlignment="1">
      <alignment horizontal="left" readingOrder="1"/>
    </xf>
    <xf numFmtId="169" fontId="6" fillId="0" borderId="0" xfId="0" applyNumberFormat="1" applyFont="1"/>
    <xf numFmtId="165" fontId="8" fillId="2" borderId="0" xfId="0" applyNumberFormat="1" applyFont="1" applyFill="1" applyBorder="1"/>
    <xf numFmtId="172" fontId="6" fillId="0" borderId="0" xfId="0" applyNumberFormat="1" applyFont="1" applyAlignment="1">
      <alignment horizontal="left" readingOrder="1"/>
    </xf>
    <xf numFmtId="165" fontId="6" fillId="0" borderId="0" xfId="0" applyNumberFormat="1" applyFont="1"/>
    <xf numFmtId="173" fontId="6" fillId="0" borderId="0" xfId="0" applyNumberFormat="1" applyFont="1" applyAlignment="1">
      <alignment horizontal="left" readingOrder="1"/>
    </xf>
    <xf numFmtId="0" fontId="6" fillId="0" borderId="0" xfId="0" applyFont="1" applyAlignment="1">
      <alignment horizontal="left"/>
    </xf>
    <xf numFmtId="173" fontId="8" fillId="2" borderId="0" xfId="0" applyNumberFormat="1" applyFont="1" applyFill="1" applyBorder="1"/>
    <xf numFmtId="174" fontId="6" fillId="0" borderId="0" xfId="0" applyNumberFormat="1" applyFont="1"/>
    <xf numFmtId="171" fontId="21" fillId="2" borderId="1" xfId="0" applyNumberFormat="1" applyFont="1" applyFill="1" applyBorder="1" applyAlignment="1">
      <alignment horizontal="left" readingOrder="1"/>
    </xf>
    <xf numFmtId="0" fontId="11" fillId="0" borderId="0" xfId="0" applyFont="1" applyAlignment="1">
      <alignment horizontal="left" vertical="top" readingOrder="1"/>
    </xf>
    <xf numFmtId="169" fontId="13" fillId="0" borderId="0" xfId="0" applyNumberFormat="1" applyFont="1" applyAlignment="1">
      <alignment horizontal="left" readingOrder="1"/>
    </xf>
    <xf numFmtId="0" fontId="22" fillId="0" borderId="0" xfId="0" applyFont="1" applyAlignment="1"/>
    <xf numFmtId="165" fontId="6" fillId="0" borderId="0" xfId="0" applyNumberFormat="1" applyFont="1" applyAlignment="1">
      <alignment horizontal="left" readingOrder="1"/>
    </xf>
    <xf numFmtId="175" fontId="7" fillId="0" borderId="0" xfId="0" applyNumberFormat="1" applyFont="1" applyAlignment="1">
      <alignment horizontal="right" vertical="top" readingOrder="1"/>
    </xf>
    <xf numFmtId="169" fontId="23" fillId="0" borderId="0" xfId="0" applyNumberFormat="1" applyFont="1"/>
    <xf numFmtId="0" fontId="13" fillId="6" borderId="11" xfId="0" applyFont="1" applyFill="1" applyBorder="1"/>
    <xf numFmtId="0" fontId="24" fillId="0" borderId="0" xfId="0" applyFont="1" applyAlignment="1">
      <alignment horizontal="left"/>
    </xf>
    <xf numFmtId="176" fontId="13" fillId="6" borderId="12" xfId="0" applyNumberFormat="1" applyFont="1" applyFill="1" applyBorder="1"/>
    <xf numFmtId="15" fontId="20" fillId="0" borderId="0" xfId="0" applyNumberFormat="1" applyFont="1" applyAlignment="1">
      <alignment horizontal="right" vertical="top" readingOrder="1"/>
    </xf>
    <xf numFmtId="8" fontId="13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right" vertical="top" readingOrder="1"/>
    </xf>
    <xf numFmtId="0" fontId="26" fillId="0" borderId="0" xfId="0" applyFont="1"/>
    <xf numFmtId="0" fontId="24" fillId="0" borderId="0" xfId="0" applyFont="1" applyAlignment="1">
      <alignment horizontal="left" readingOrder="1"/>
    </xf>
    <xf numFmtId="175" fontId="6" fillId="0" borderId="0" xfId="0" applyNumberFormat="1" applyFont="1"/>
    <xf numFmtId="0" fontId="24" fillId="0" borderId="0" xfId="0" applyFont="1"/>
    <xf numFmtId="0" fontId="27" fillId="0" borderId="0" xfId="0" applyFont="1"/>
    <xf numFmtId="172" fontId="27" fillId="0" borderId="0" xfId="0" applyNumberFormat="1" applyFont="1"/>
    <xf numFmtId="0" fontId="6" fillId="0" borderId="0" xfId="0" applyFont="1"/>
    <xf numFmtId="0" fontId="11" fillId="0" borderId="1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166" fontId="11" fillId="0" borderId="2" xfId="0" applyNumberFormat="1" applyFont="1" applyBorder="1"/>
    <xf numFmtId="0" fontId="5" fillId="0" borderId="14" xfId="0" applyFont="1" applyBorder="1"/>
    <xf numFmtId="0" fontId="5" fillId="0" borderId="1" xfId="0" applyFont="1" applyBorder="1"/>
    <xf numFmtId="0" fontId="5" fillId="0" borderId="6" xfId="0" applyFont="1" applyBorder="1"/>
    <xf numFmtId="0" fontId="6" fillId="0" borderId="7" xfId="0" applyFont="1" applyBorder="1"/>
    <xf numFmtId="0" fontId="7" fillId="0" borderId="11" xfId="0" applyFont="1" applyBorder="1" applyAlignment="1">
      <alignment horizontal="left" vertical="top" readingOrder="1"/>
    </xf>
    <xf numFmtId="0" fontId="6" fillId="0" borderId="1" xfId="0" applyFont="1" applyBorder="1"/>
    <xf numFmtId="15" fontId="7" fillId="0" borderId="12" xfId="0" applyNumberFormat="1" applyFont="1" applyBorder="1" applyAlignment="1">
      <alignment horizontal="right" vertical="top" readingOrder="1"/>
    </xf>
    <xf numFmtId="14" fontId="7" fillId="0" borderId="4" xfId="0" applyNumberFormat="1" applyFont="1" applyBorder="1" applyAlignment="1">
      <alignment horizontal="left" vertical="top" readingOrder="1"/>
    </xf>
    <xf numFmtId="168" fontId="7" fillId="0" borderId="0" xfId="0" applyNumberFormat="1" applyFont="1"/>
    <xf numFmtId="165" fontId="6" fillId="0" borderId="5" xfId="0" applyNumberFormat="1" applyFont="1" applyBorder="1" applyAlignment="1">
      <alignment horizontal="right" vertical="top" readingOrder="1"/>
    </xf>
    <xf numFmtId="169" fontId="7" fillId="0" borderId="0" xfId="0" applyNumberFormat="1" applyFont="1"/>
    <xf numFmtId="0" fontId="7" fillId="2" borderId="4" xfId="0" applyFont="1" applyFill="1" applyBorder="1" applyAlignment="1">
      <alignment horizontal="left" vertical="top" readingOrder="1"/>
    </xf>
    <xf numFmtId="165" fontId="8" fillId="2" borderId="5" xfId="0" applyNumberFormat="1" applyFont="1" applyFill="1" applyBorder="1" applyAlignment="1">
      <alignment horizontal="right" vertical="top" readingOrder="1"/>
    </xf>
    <xf numFmtId="0" fontId="6" fillId="2" borderId="4" xfId="0" applyFont="1" applyFill="1" applyBorder="1" applyAlignment="1">
      <alignment horizontal="left" readingOrder="1"/>
    </xf>
    <xf numFmtId="177" fontId="6" fillId="0" borderId="0" xfId="0" applyNumberFormat="1" applyFont="1"/>
    <xf numFmtId="0" fontId="7" fillId="2" borderId="14" xfId="0" applyFont="1" applyFill="1" applyBorder="1" applyAlignment="1">
      <alignment horizontal="left" vertical="top" readingOrder="1"/>
    </xf>
    <xf numFmtId="165" fontId="8" fillId="2" borderId="6" xfId="0" applyNumberFormat="1" applyFont="1" applyFill="1" applyBorder="1" applyAlignment="1">
      <alignment horizontal="right" vertical="top" readingOrder="1"/>
    </xf>
    <xf numFmtId="173" fontId="7" fillId="0" borderId="0" xfId="0" applyNumberFormat="1" applyFont="1"/>
    <xf numFmtId="0" fontId="11" fillId="0" borderId="14" xfId="0" applyFont="1" applyBorder="1" applyAlignment="1">
      <alignment horizontal="left" vertical="top" readingOrder="1"/>
    </xf>
    <xf numFmtId="165" fontId="13" fillId="0" borderId="12" xfId="0" applyNumberFormat="1" applyFont="1" applyBorder="1" applyAlignment="1">
      <alignment horizontal="right" vertical="top" readingOrder="1"/>
    </xf>
    <xf numFmtId="170" fontId="17" fillId="0" borderId="0" xfId="0" applyNumberFormat="1" applyFont="1" applyAlignment="1">
      <alignment horizontal="right" vertical="top" readingOrder="1"/>
    </xf>
    <xf numFmtId="171" fontId="13" fillId="0" borderId="0" xfId="0" applyNumberFormat="1" applyFont="1"/>
    <xf numFmtId="0" fontId="7" fillId="0" borderId="1" xfId="0" applyFont="1" applyBorder="1" applyAlignment="1">
      <alignment horizontal="left" vertical="top" readingOrder="1"/>
    </xf>
    <xf numFmtId="9" fontId="6" fillId="2" borderId="1" xfId="0" applyNumberFormat="1" applyFont="1" applyFill="1" applyBorder="1" applyAlignment="1">
      <alignment horizontal="right" vertical="top" readingOrder="1"/>
    </xf>
    <xf numFmtId="171" fontId="29" fillId="2" borderId="0" xfId="0" applyNumberFormat="1" applyFont="1" applyFill="1" applyBorder="1"/>
    <xf numFmtId="165" fontId="13" fillId="0" borderId="0" xfId="0" applyNumberFormat="1" applyFont="1" applyAlignment="1">
      <alignment horizontal="right" vertical="top" readingOrder="1"/>
    </xf>
    <xf numFmtId="169" fontId="13" fillId="0" borderId="0" xfId="0" applyNumberFormat="1" applyFont="1"/>
    <xf numFmtId="170" fontId="17" fillId="0" borderId="0" xfId="0" applyNumberFormat="1" applyFont="1" applyAlignment="1">
      <alignment horizontal="left" vertical="top" readingOrder="1"/>
    </xf>
    <xf numFmtId="169" fontId="13" fillId="0" borderId="2" xfId="0" applyNumberFormat="1" applyFont="1" applyBorder="1"/>
    <xf numFmtId="167" fontId="11" fillId="0" borderId="0" xfId="0" applyNumberFormat="1" applyFont="1"/>
    <xf numFmtId="177" fontId="6" fillId="0" borderId="0" xfId="0" applyNumberFormat="1" applyFont="1" applyAlignment="1">
      <alignment horizontal="left"/>
    </xf>
    <xf numFmtId="165" fontId="7" fillId="0" borderId="0" xfId="0" applyNumberFormat="1" applyFont="1"/>
    <xf numFmtId="177" fontId="7" fillId="0" borderId="0" xfId="0" applyNumberFormat="1" applyFont="1"/>
    <xf numFmtId="171" fontId="21" fillId="0" borderId="0" xfId="0" applyNumberFormat="1" applyFont="1" applyAlignment="1">
      <alignment horizontal="left" readingOrder="1"/>
    </xf>
    <xf numFmtId="7" fontId="6" fillId="0" borderId="0" xfId="0" applyNumberFormat="1" applyFont="1" applyAlignment="1">
      <alignment horizontal="left" readingOrder="1"/>
    </xf>
    <xf numFmtId="7" fontId="6" fillId="2" borderId="16" xfId="0" applyNumberFormat="1" applyFont="1" applyFill="1" applyBorder="1" applyAlignment="1">
      <alignment horizontal="left" readingOrder="1"/>
    </xf>
    <xf numFmtId="178" fontId="13" fillId="6" borderId="12" xfId="0" applyNumberFormat="1" applyFont="1" applyFill="1" applyBorder="1"/>
    <xf numFmtId="172" fontId="24" fillId="0" borderId="0" xfId="0" applyNumberFormat="1" applyFont="1"/>
    <xf numFmtId="172" fontId="7" fillId="0" borderId="0" xfId="0" applyNumberFormat="1" applyFont="1"/>
    <xf numFmtId="177" fontId="26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172" fontId="8" fillId="2" borderId="0" xfId="0" applyNumberFormat="1" applyFont="1" applyFill="1" applyBorder="1" applyAlignment="1">
      <alignment horizontal="right"/>
    </xf>
    <xf numFmtId="172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69" fontId="13" fillId="0" borderId="2" xfId="0" applyNumberFormat="1" applyFont="1" applyBorder="1" applyAlignment="1">
      <alignment horizontal="right"/>
    </xf>
    <xf numFmtId="169" fontId="6" fillId="0" borderId="0" xfId="0" applyNumberFormat="1" applyFont="1" applyAlignment="1">
      <alignment horizontal="right"/>
    </xf>
    <xf numFmtId="164" fontId="7" fillId="0" borderId="0" xfId="0" applyNumberFormat="1" applyFont="1"/>
    <xf numFmtId="171" fontId="7" fillId="0" borderId="0" xfId="0" applyNumberFormat="1" applyFont="1"/>
    <xf numFmtId="179" fontId="6" fillId="0" borderId="0" xfId="0" applyNumberFormat="1" applyFont="1"/>
    <xf numFmtId="171" fontId="6" fillId="0" borderId="0" xfId="0" applyNumberFormat="1" applyFont="1"/>
    <xf numFmtId="172" fontId="13" fillId="0" borderId="0" xfId="0" applyNumberFormat="1" applyFont="1"/>
    <xf numFmtId="177" fontId="9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9" fontId="13" fillId="0" borderId="0" xfId="0" applyNumberFormat="1" applyFont="1" applyAlignment="1">
      <alignment horizontal="right"/>
    </xf>
    <xf numFmtId="0" fontId="6" fillId="0" borderId="11" xfId="0" applyFont="1" applyBorder="1"/>
    <xf numFmtId="8" fontId="13" fillId="0" borderId="12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178" fontId="6" fillId="0" borderId="0" xfId="0" applyNumberFormat="1" applyFont="1" applyAlignment="1">
      <alignment horizontal="right"/>
    </xf>
    <xf numFmtId="0" fontId="6" fillId="0" borderId="2" xfId="0" applyFont="1" applyBorder="1"/>
    <xf numFmtId="0" fontId="0" fillId="0" borderId="0" xfId="0" applyFont="1" applyFill="1" applyAlignment="1"/>
    <xf numFmtId="0" fontId="33" fillId="7" borderId="17" xfId="0" applyFont="1" applyFill="1" applyBorder="1" applyAlignment="1">
      <alignment horizontal="left"/>
    </xf>
    <xf numFmtId="0" fontId="0" fillId="0" borderId="0" xfId="0"/>
    <xf numFmtId="0" fontId="33" fillId="7" borderId="21" xfId="0" applyFont="1" applyFill="1" applyBorder="1" applyAlignment="1">
      <alignment horizontal="left"/>
    </xf>
    <xf numFmtId="0" fontId="36" fillId="0" borderId="0" xfId="0" applyFont="1"/>
    <xf numFmtId="0" fontId="31" fillId="0" borderId="0" xfId="0" applyFont="1"/>
    <xf numFmtId="0" fontId="33" fillId="7" borderId="26" xfId="0" applyFont="1" applyFill="1" applyBorder="1" applyAlignment="1">
      <alignment horizontal="left"/>
    </xf>
    <xf numFmtId="0" fontId="37" fillId="0" borderId="30" xfId="0" applyFont="1" applyBorder="1" applyAlignment="1">
      <alignment wrapText="1"/>
    </xf>
    <xf numFmtId="0" fontId="37" fillId="0" borderId="31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2" fontId="0" fillId="0" borderId="31" xfId="0" applyNumberFormat="1" applyBorder="1" applyAlignment="1">
      <alignment wrapText="1"/>
    </xf>
    <xf numFmtId="0" fontId="0" fillId="0" borderId="32" xfId="0" applyBorder="1" applyAlignment="1">
      <alignment wrapText="1"/>
    </xf>
    <xf numFmtId="0" fontId="38" fillId="0" borderId="0" xfId="0" applyFont="1" applyAlignment="1">
      <alignment wrapText="1"/>
    </xf>
    <xf numFmtId="0" fontId="0" fillId="0" borderId="25" xfId="0" applyBorder="1"/>
    <xf numFmtId="0" fontId="0" fillId="0" borderId="33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10" fontId="1" fillId="0" borderId="33" xfId="1" applyNumberFormat="1" applyFont="1" applyBorder="1"/>
    <xf numFmtId="2" fontId="0" fillId="0" borderId="22" xfId="0" applyNumberFormat="1" applyBorder="1" applyAlignment="1">
      <alignment horizontal="center"/>
    </xf>
    <xf numFmtId="0" fontId="0" fillId="0" borderId="34" xfId="0" applyBorder="1"/>
    <xf numFmtId="0" fontId="0" fillId="0" borderId="35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10" fontId="1" fillId="0" borderId="35" xfId="1" applyNumberFormat="1" applyFont="1" applyBorder="1"/>
    <xf numFmtId="2" fontId="0" fillId="0" borderId="27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1" fillId="4" borderId="8" xfId="0" applyFont="1" applyFill="1" applyBorder="1" applyAlignment="1">
      <alignment horizontal="center"/>
    </xf>
    <xf numFmtId="0" fontId="14" fillId="0" borderId="9" xfId="0" applyFont="1" applyBorder="1"/>
    <xf numFmtId="0" fontId="14" fillId="0" borderId="10" xfId="0" applyFont="1" applyBorder="1"/>
    <xf numFmtId="0" fontId="28" fillId="5" borderId="13" xfId="0" applyFont="1" applyFill="1" applyBorder="1" applyAlignment="1">
      <alignment horizontal="center"/>
    </xf>
    <xf numFmtId="0" fontId="14" fillId="0" borderId="2" xfId="0" applyFont="1" applyBorder="1"/>
    <xf numFmtId="0" fontId="14" fillId="0" borderId="15" xfId="0" applyFont="1" applyBorder="1"/>
    <xf numFmtId="0" fontId="32" fillId="7" borderId="22" xfId="2" applyFill="1" applyBorder="1" applyAlignment="1">
      <alignment horizontal="left"/>
    </xf>
    <xf numFmtId="0" fontId="32" fillId="7" borderId="23" xfId="2" applyFill="1" applyBorder="1" applyAlignment="1">
      <alignment horizontal="left"/>
    </xf>
    <xf numFmtId="0" fontId="32" fillId="7" borderId="24" xfId="2" applyFill="1" applyBorder="1" applyAlignment="1">
      <alignment horizontal="left"/>
    </xf>
    <xf numFmtId="0" fontId="32" fillId="7" borderId="27" xfId="2" applyFill="1" applyBorder="1" applyAlignment="1">
      <alignment horizontal="left"/>
    </xf>
    <xf numFmtId="0" fontId="32" fillId="7" borderId="28" xfId="2" applyFill="1" applyBorder="1" applyAlignment="1">
      <alignment horizontal="left"/>
    </xf>
    <xf numFmtId="0" fontId="32" fillId="7" borderId="29" xfId="2" applyFill="1" applyBorder="1" applyAlignment="1">
      <alignment horizontal="left"/>
    </xf>
    <xf numFmtId="15" fontId="34" fillId="7" borderId="18" xfId="0" applyNumberFormat="1" applyFont="1" applyFill="1" applyBorder="1" applyAlignment="1">
      <alignment horizontal="left"/>
    </xf>
    <xf numFmtId="15" fontId="34" fillId="7" borderId="19" xfId="0" applyNumberFormat="1" applyFont="1" applyFill="1" applyBorder="1" applyAlignment="1">
      <alignment horizontal="left"/>
    </xf>
    <xf numFmtId="15" fontId="34" fillId="7" borderId="20" xfId="0" applyNumberFormat="1" applyFont="1" applyFill="1" applyBorder="1" applyAlignment="1">
      <alignment horizontal="left"/>
    </xf>
    <xf numFmtId="0" fontId="35" fillId="7" borderId="22" xfId="0" applyFont="1" applyFill="1" applyBorder="1" applyAlignment="1">
      <alignment horizontal="left"/>
    </xf>
    <xf numFmtId="0" fontId="35" fillId="7" borderId="23" xfId="0" applyFont="1" applyFill="1" applyBorder="1" applyAlignment="1">
      <alignment horizontal="left"/>
    </xf>
    <xf numFmtId="0" fontId="35" fillId="7" borderId="25" xfId="0" applyFont="1" applyFill="1" applyBorder="1" applyAlignment="1">
      <alignment horizontal="left"/>
    </xf>
    <xf numFmtId="0" fontId="35" fillId="7" borderId="24" xfId="0" applyFont="1" applyFill="1" applyBorder="1" applyAlignment="1">
      <alignment horizontal="left"/>
    </xf>
    <xf numFmtId="15" fontId="32" fillId="7" borderId="22" xfId="2" applyNumberFormat="1" applyFill="1" applyBorder="1" applyAlignment="1">
      <alignment horizontal="left"/>
    </xf>
    <xf numFmtId="15" fontId="32" fillId="7" borderId="23" xfId="2" applyNumberFormat="1" applyFill="1" applyBorder="1" applyAlignment="1">
      <alignment horizontal="left"/>
    </xf>
    <xf numFmtId="15" fontId="32" fillId="7" borderId="24" xfId="2" applyNumberFormat="1" applyFill="1" applyBorder="1" applyAlignment="1">
      <alignment horizontal="left"/>
    </xf>
    <xf numFmtId="0" fontId="32" fillId="7" borderId="22" xfId="2" applyFill="1" applyBorder="1"/>
    <xf numFmtId="0" fontId="32" fillId="7" borderId="23" xfId="2" applyFill="1" applyBorder="1"/>
    <xf numFmtId="0" fontId="32" fillId="7" borderId="24" xfId="2" applyFill="1" applyBorder="1"/>
    <xf numFmtId="0" fontId="11" fillId="4" borderId="1" xfId="0" applyFont="1" applyFill="1" applyBorder="1" applyAlignment="1">
      <alignment horizontal="center"/>
    </xf>
    <xf numFmtId="0" fontId="14" fillId="0" borderId="1" xfId="0" applyFont="1" applyBorder="1"/>
    <xf numFmtId="0" fontId="14" fillId="0" borderId="6" xfId="0" applyFont="1" applyBorder="1"/>
  </cellXfs>
  <cellStyles count="3">
    <cellStyle name="Hyperlink" xfId="2" builtinId="8"/>
    <cellStyle name="Normal" xfId="0" builtinId="0"/>
    <cellStyle name="Percent" xfId="1" builtinId="5"/>
  </cellStyles>
  <dxfs count="13">
    <dxf>
      <font>
        <sz val="10"/>
        <color auto="1"/>
        <name val="Verdana"/>
        <family val="2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z val="10"/>
        <color auto="1"/>
        <name val="Verdana"/>
        <family val="2"/>
        <scheme val="none"/>
      </font>
      <numFmt numFmtId="14" formatCode="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18"/>
  <c:chart>
    <c:autoTitleDeleted val="1"/>
    <c:plotArea>
      <c:layout/>
      <c:areaChart>
        <c:grouping val="stacked"/>
        <c:varyColors val="1"/>
        <c:ser>
          <c:idx val="0"/>
          <c:order val="0"/>
          <c:spPr>
            <a:solidFill>
              <a:srgbClr val="3366CC">
                <a:alpha val="80000"/>
              </a:srgbClr>
            </a:solidFill>
            <a:ln w="25400" cmpd="sng">
              <a:solidFill>
                <a:srgbClr val="3366CC"/>
              </a:solidFill>
            </a:ln>
          </c:spPr>
          <c:cat>
            <c:strRef>
              <c:f>'DCF Exercise'!$D$31:$Z$31</c:f>
              <c:strCache>
                <c:ptCount val="23"/>
                <c:pt idx="0">
                  <c:v>Year 1</c:v>
                </c:pt>
                <c:pt idx="1">
                  <c:v>Year 2 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  <c:pt idx="15">
                  <c:v>Year 16</c:v>
                </c:pt>
                <c:pt idx="16">
                  <c:v>Year 17</c:v>
                </c:pt>
                <c:pt idx="17">
                  <c:v>Year 18</c:v>
                </c:pt>
                <c:pt idx="18">
                  <c:v>Year 19</c:v>
                </c:pt>
                <c:pt idx="19">
                  <c:v>Year 20</c:v>
                </c:pt>
                <c:pt idx="20">
                  <c:v>Year 21</c:v>
                </c:pt>
                <c:pt idx="21">
                  <c:v>Year 22</c:v>
                </c:pt>
                <c:pt idx="22">
                  <c:v>Year 23</c:v>
                </c:pt>
              </c:strCache>
            </c:strRef>
          </c:cat>
          <c:val>
            <c:numRef>
              <c:f>'DCF Exercise'!$D$32:$Z$32</c:f>
              <c:numCache>
                <c:formatCode>"$"#,##0.0_);\("$"#,##0.0\);@_)</c:formatCode>
                <c:ptCount val="23"/>
                <c:pt idx="0">
                  <c:v>75585.699999999983</c:v>
                </c:pt>
                <c:pt idx="1">
                  <c:v>85411.840999999986</c:v>
                </c:pt>
                <c:pt idx="2">
                  <c:v>96515.380329999971</c:v>
                </c:pt>
                <c:pt idx="3">
                  <c:v>109062.37977289996</c:v>
                </c:pt>
                <c:pt idx="4">
                  <c:v>123240.48914337694</c:v>
                </c:pt>
                <c:pt idx="5">
                  <c:v>129402.51360054579</c:v>
                </c:pt>
                <c:pt idx="6">
                  <c:v>135872.63928057309</c:v>
                </c:pt>
                <c:pt idx="7">
                  <c:v>142666.27124460175</c:v>
                </c:pt>
                <c:pt idx="8">
                  <c:v>149799.58480683184</c:v>
                </c:pt>
                <c:pt idx="9">
                  <c:v>157289.56404717345</c:v>
                </c:pt>
                <c:pt idx="10">
                  <c:v>165154.04224953213</c:v>
                </c:pt>
                <c:pt idx="11">
                  <c:v>173411.74436200873</c:v>
                </c:pt>
                <c:pt idx="12">
                  <c:v>182082.33158010917</c:v>
                </c:pt>
                <c:pt idx="13">
                  <c:v>191186.44815911463</c:v>
                </c:pt>
                <c:pt idx="14">
                  <c:v>200745.77056707037</c:v>
                </c:pt>
                <c:pt idx="15">
                  <c:v>210783.0590954239</c:v>
                </c:pt>
                <c:pt idx="16">
                  <c:v>221322.21205019511</c:v>
                </c:pt>
                <c:pt idx="17">
                  <c:v>232388.32265270487</c:v>
                </c:pt>
                <c:pt idx="18">
                  <c:v>244007.73878534013</c:v>
                </c:pt>
                <c:pt idx="19">
                  <c:v>256208.12572460715</c:v>
                </c:pt>
                <c:pt idx="20">
                  <c:v>269018.53201083752</c:v>
                </c:pt>
                <c:pt idx="21">
                  <c:v>282469.45861137938</c:v>
                </c:pt>
                <c:pt idx="22">
                  <c:v>296592.93154194835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3-453C-A0DB-E5918AB08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39549360"/>
        <c:axId val="-1039429328"/>
      </c:areaChart>
      <c:catAx>
        <c:axId val="-1039549360"/>
        <c:scaling>
          <c:orientation val="minMax"/>
        </c:scaling>
        <c:delete val="0"/>
        <c:axPos val="b"/>
        <c:numFmt formatCode="General" sourceLinked="0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-1039429328"/>
        <c:crosses val="autoZero"/>
        <c:auto val="1"/>
        <c:lblAlgn val="ctr"/>
        <c:lblOffset val="100"/>
        <c:noMultiLvlLbl val="1"/>
      </c:catAx>
      <c:valAx>
        <c:axId val="-10394293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&quot;$&quot;#,##0.0_);\(&quot;$&quot;#,##0.0\);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-1039549360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35</xdr:row>
      <xdr:rowOff>0</xdr:rowOff>
    </xdr:from>
    <xdr:to>
      <xdr:col>10</xdr:col>
      <xdr:colOff>190500</xdr:colOff>
      <xdr:row>50</xdr:row>
      <xdr:rowOff>123825</xdr:rowOff>
    </xdr:to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88901</xdr:colOff>
      <xdr:row>2</xdr:row>
      <xdr:rowOff>50800</xdr:rowOff>
    </xdr:from>
    <xdr:to>
      <xdr:col>13</xdr:col>
      <xdr:colOff>745804</xdr:colOff>
      <xdr:row>22</xdr:row>
      <xdr:rowOff>150368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1270F1-0080-0E49-AEEA-1665E893C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1" y="381000"/>
          <a:ext cx="11388403" cy="34015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76C76D-12CF-D74D-A2E9-F72F7EEB33C5}" name="Table1" displayName="Table1" ref="A8:I104" totalsRowShown="0" headerRowDxfId="12" dataDxfId="10" headerRowBorderDxfId="11" tableBorderDxfId="9">
  <autoFilter ref="A8:I104" xr:uid="{3DF42496-B6B1-D04A-8F7C-CEDA6A8108C4}"/>
  <tableColumns count="9">
    <tableColumn id="1" xr3:uid="{978C14FC-77FC-FE4E-90BC-4C23F8278547}" name="Industry Name" dataDxfId="8"/>
    <tableColumn id="2" xr3:uid="{D69B9080-48AF-1E44-8FC3-AF9CDD34F314}" name="Number of firms" dataDxfId="7"/>
    <tableColumn id="3" xr3:uid="{3E7556FB-C0C3-C74F-B074-5C26263DE30C}" name="Current PE" dataDxfId="6"/>
    <tableColumn id="4" xr3:uid="{009519DA-7695-1C4D-8ECC-AC8D13B1E6D6}" name="Trailing PE" dataDxfId="5"/>
    <tableColumn id="5" xr3:uid="{629152FD-AAFC-D749-A0DF-0F47FEF66AB3}" name="Forward PE" dataDxfId="4"/>
    <tableColumn id="6" xr3:uid="{CBAB84A9-BB18-854A-915F-DA092F855E9B}" name="Aggregate Mkt Cap/ Net Income (all firms)" dataDxfId="3"/>
    <tableColumn id="7" xr3:uid="{1C595F60-73EB-C441-9330-9F11F30B2C3F}" name="Aggregate Mkt Cap/ Trailing Net Income (only money making firms)" dataDxfId="2"/>
    <tableColumn id="8" xr3:uid="{816B6226-29B0-7849-B67E-D7479AC05BE3}" name="Expected growth - next 5 years" dataDxfId="1" dataCellStyle="Percent"/>
    <tableColumn id="9" xr3:uid="{9B1C0178-21A5-6346-A126-05A61546CA6A}" name="PEG Rati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ern.nyu.edu/~adamodar/New_Home_Page/data.html" TargetMode="External"/><Relationship Id="rId2" Type="http://schemas.openxmlformats.org/officeDocument/2006/relationships/hyperlink" Target="http://www.damodaran.com/" TargetMode="External"/><Relationship Id="rId1" Type="http://schemas.openxmlformats.org/officeDocument/2006/relationships/hyperlink" Target="mailto:adamodar@stern.nyu.edu?subject=Data%20on%20website" TargetMode="External"/><Relationship Id="rId6" Type="http://schemas.openxmlformats.org/officeDocument/2006/relationships/table" Target="../tables/table1.xml"/><Relationship Id="rId5" Type="http://schemas.openxmlformats.org/officeDocument/2006/relationships/hyperlink" Target="http://www.stern.nyu.edu/~adamodar/New_Home_Page/datafile/variable.htm" TargetMode="External"/><Relationship Id="rId4" Type="http://schemas.openxmlformats.org/officeDocument/2006/relationships/hyperlink" Target="http://www.stern.nyu.edu/~adamodar/pc/datasets/indname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6"/>
  <sheetViews>
    <sheetView zoomScaleNormal="100" workbookViewId="0">
      <selection activeCell="J71" sqref="J71"/>
    </sheetView>
  </sheetViews>
  <sheetFormatPr defaultColWidth="17.28515625" defaultRowHeight="15" customHeight="1"/>
  <cols>
    <col min="1" max="1" width="1.7109375" customWidth="1"/>
    <col min="2" max="2" width="37.42578125" customWidth="1"/>
    <col min="3" max="10" width="12.28515625" customWidth="1"/>
    <col min="11" max="11" width="3.42578125" customWidth="1"/>
    <col min="12" max="12" width="12.28515625" customWidth="1"/>
    <col min="13" max="26" width="8" customWidth="1"/>
  </cols>
  <sheetData>
    <row r="1" spans="1:26" ht="23.25" customHeight="1">
      <c r="A1" s="1" t="s">
        <v>5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5"/>
      <c r="B2" s="18"/>
      <c r="C2" s="6"/>
      <c r="D2" s="6"/>
      <c r="E2" s="5"/>
      <c r="F2" s="5"/>
      <c r="G2" s="5"/>
      <c r="H2" s="5"/>
      <c r="I2" s="5"/>
      <c r="J2" s="5"/>
      <c r="K2" s="5"/>
      <c r="L2" s="5"/>
    </row>
    <row r="3" spans="1:26" ht="15" customHeight="1">
      <c r="A3" s="19" t="s">
        <v>7</v>
      </c>
      <c r="B3" s="20"/>
      <c r="C3" s="20"/>
      <c r="D3" s="20"/>
      <c r="E3" s="5"/>
      <c r="F3" s="21" t="s">
        <v>8</v>
      </c>
      <c r="G3" s="5"/>
      <c r="H3" s="5"/>
      <c r="I3" s="5"/>
      <c r="J3" s="5"/>
      <c r="K3" s="5"/>
      <c r="L3" s="5"/>
    </row>
    <row r="4" spans="1:26" ht="15" customHeight="1">
      <c r="A4" s="7"/>
      <c r="B4" s="8" t="s">
        <v>9</v>
      </c>
      <c r="C4" s="9"/>
      <c r="D4" s="10" t="s">
        <v>10</v>
      </c>
      <c r="E4" s="23"/>
      <c r="F4" s="24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" customHeight="1">
      <c r="A5" s="7"/>
      <c r="B5" s="8" t="s">
        <v>11</v>
      </c>
      <c r="C5" s="9"/>
      <c r="D5" s="11" t="s">
        <v>12</v>
      </c>
      <c r="E5" s="25" t="s">
        <v>13</v>
      </c>
      <c r="F5" s="24" t="s">
        <v>14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" customHeight="1">
      <c r="A6" s="7"/>
      <c r="B6" s="8" t="s">
        <v>2</v>
      </c>
      <c r="C6" s="9"/>
      <c r="D6" s="11">
        <v>126</v>
      </c>
      <c r="E6" s="25" t="s">
        <v>13</v>
      </c>
      <c r="F6" s="24" t="s">
        <v>15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 customHeight="1">
      <c r="A7" s="7"/>
      <c r="B7" s="8" t="s">
        <v>3</v>
      </c>
      <c r="C7" s="9"/>
      <c r="D7" s="12">
        <v>16790</v>
      </c>
      <c r="E7" s="25" t="s">
        <v>13</v>
      </c>
      <c r="F7" s="24" t="s">
        <v>16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" customHeight="1">
      <c r="A8" s="7"/>
      <c r="B8" s="8"/>
      <c r="C8" s="9"/>
      <c r="D8" s="1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9.5" customHeight="1">
      <c r="A9" s="7"/>
      <c r="B9" s="14" t="s">
        <v>17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4.25" customHeight="1">
      <c r="A10" s="7"/>
      <c r="B10" s="8"/>
      <c r="C10" s="9"/>
      <c r="D10" s="27"/>
      <c r="E10" s="23"/>
      <c r="F10" s="28" t="s">
        <v>18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>
      <c r="A11" s="7"/>
      <c r="B11" s="8" t="s">
        <v>20</v>
      </c>
      <c r="C11" s="9"/>
      <c r="D11" s="12">
        <v>294140</v>
      </c>
      <c r="E11" s="25" t="s">
        <v>13</v>
      </c>
      <c r="F11" s="24" t="s">
        <v>21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>
      <c r="A12" s="7"/>
      <c r="B12" s="8" t="s">
        <v>22</v>
      </c>
      <c r="C12" s="9"/>
      <c r="D12" s="12">
        <v>63930</v>
      </c>
      <c r="E12" s="25" t="s">
        <v>13</v>
      </c>
      <c r="F12" s="24" t="s">
        <v>23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" customHeight="1">
      <c r="A13" s="7"/>
      <c r="B13" s="8" t="s">
        <v>24</v>
      </c>
      <c r="C13" s="9"/>
      <c r="D13" s="12">
        <v>66890</v>
      </c>
      <c r="E13" s="25" t="s">
        <v>13</v>
      </c>
      <c r="F13" s="24" t="s">
        <v>25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" customHeight="1">
      <c r="A14" s="19" t="s">
        <v>26</v>
      </c>
      <c r="B14" s="7"/>
      <c r="C14" s="25" t="s">
        <v>13</v>
      </c>
      <c r="D14" s="30" t="s">
        <v>27</v>
      </c>
      <c r="E14" s="23"/>
      <c r="F14" s="2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" customHeight="1">
      <c r="A15" s="19"/>
      <c r="B15" s="8" t="s">
        <v>28</v>
      </c>
      <c r="C15" s="9"/>
      <c r="D15" s="32">
        <v>0.13</v>
      </c>
      <c r="E15" s="25" t="s">
        <v>13</v>
      </c>
      <c r="F15" s="24" t="s">
        <v>29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" customHeight="1">
      <c r="A16" s="7"/>
      <c r="B16" s="8" t="s">
        <v>30</v>
      </c>
      <c r="C16" s="9"/>
      <c r="D16" s="32">
        <v>0.05</v>
      </c>
      <c r="E16" s="25" t="s">
        <v>13</v>
      </c>
      <c r="F16" s="24" t="s">
        <v>31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" customHeight="1">
      <c r="A17" s="7"/>
      <c r="B17" s="8" t="s">
        <v>32</v>
      </c>
      <c r="C17" s="9"/>
      <c r="D17" s="32">
        <v>0.09</v>
      </c>
      <c r="E17" s="25" t="s">
        <v>13</v>
      </c>
      <c r="F17" s="24" t="s">
        <v>33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>
      <c r="A18" s="7"/>
      <c r="B18" s="8"/>
      <c r="C18" s="9"/>
      <c r="D18" s="34">
        <v>1</v>
      </c>
      <c r="E18" s="34">
        <v>2</v>
      </c>
      <c r="F18" s="34">
        <v>3</v>
      </c>
      <c r="G18" s="34">
        <v>4</v>
      </c>
      <c r="H18" s="34">
        <v>5</v>
      </c>
      <c r="I18" s="34">
        <v>6</v>
      </c>
      <c r="J18" s="34">
        <v>7</v>
      </c>
      <c r="K18" s="34">
        <v>30</v>
      </c>
      <c r="L18" s="34">
        <v>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7"/>
      <c r="B19" s="8"/>
      <c r="C19" s="16"/>
      <c r="D19" s="157" t="s">
        <v>6</v>
      </c>
      <c r="E19" s="158"/>
      <c r="F19" s="158"/>
      <c r="G19" s="158"/>
      <c r="H19" s="158"/>
      <c r="I19" s="158"/>
      <c r="J19" s="158"/>
      <c r="K19" s="158"/>
      <c r="L19" s="159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" customHeight="1">
      <c r="A20" s="7"/>
      <c r="B20" s="37" t="s">
        <v>36</v>
      </c>
      <c r="C20" s="22" t="s">
        <v>37</v>
      </c>
      <c r="D20" s="38" t="s">
        <v>38</v>
      </c>
      <c r="E20" s="38" t="s">
        <v>39</v>
      </c>
      <c r="F20" s="38" t="s">
        <v>40</v>
      </c>
      <c r="G20" s="38" t="s">
        <v>41</v>
      </c>
      <c r="H20" s="38" t="s">
        <v>42</v>
      </c>
      <c r="I20" s="38" t="s">
        <v>43</v>
      </c>
      <c r="J20" s="38" t="s">
        <v>44</v>
      </c>
      <c r="K20" s="25" t="s">
        <v>13</v>
      </c>
      <c r="L20" s="38" t="s">
        <v>45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" customHeight="1">
      <c r="A21" s="7"/>
      <c r="B21" s="8" t="s">
        <v>19</v>
      </c>
      <c r="C21" s="40">
        <f>D11</f>
        <v>294140</v>
      </c>
      <c r="D21" s="33">
        <f t="shared" ref="D21:J21" si="0">C21*(1+D22)</f>
        <v>332378.19999999995</v>
      </c>
      <c r="E21" s="33">
        <f t="shared" si="0"/>
        <v>375587.36599999992</v>
      </c>
      <c r="F21" s="33">
        <f t="shared" si="0"/>
        <v>424413.72357999987</v>
      </c>
      <c r="G21" s="33">
        <f t="shared" si="0"/>
        <v>479587.50764539983</v>
      </c>
      <c r="H21" s="33">
        <f t="shared" si="0"/>
        <v>541933.88363930176</v>
      </c>
      <c r="I21" s="33">
        <f t="shared" si="0"/>
        <v>569030.57782126684</v>
      </c>
      <c r="J21" s="33">
        <f t="shared" si="0"/>
        <v>597482.10671233025</v>
      </c>
      <c r="K21" s="7"/>
      <c r="L21" s="33">
        <f>J21*(1+L22)</f>
        <v>627356.21204794676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" customHeight="1">
      <c r="A22" s="7"/>
      <c r="B22" s="35" t="s">
        <v>34</v>
      </c>
      <c r="C22" s="7"/>
      <c r="D22" s="36">
        <f>D15</f>
        <v>0.13</v>
      </c>
      <c r="E22" s="36">
        <f t="shared" ref="E22:H22" si="1">D22</f>
        <v>0.13</v>
      </c>
      <c r="F22" s="36">
        <f t="shared" si="1"/>
        <v>0.13</v>
      </c>
      <c r="G22" s="36">
        <f t="shared" si="1"/>
        <v>0.13</v>
      </c>
      <c r="H22" s="36">
        <f t="shared" si="1"/>
        <v>0.13</v>
      </c>
      <c r="I22" s="36">
        <f>D16</f>
        <v>0.05</v>
      </c>
      <c r="J22" s="36">
        <f>I22</f>
        <v>0.05</v>
      </c>
      <c r="K22" s="7"/>
      <c r="L22" s="36">
        <f>J22</f>
        <v>0.05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" customHeight="1">
      <c r="A23" s="7"/>
      <c r="B23" s="8" t="s">
        <v>49</v>
      </c>
      <c r="C23" s="40">
        <f>D12</f>
        <v>63930</v>
      </c>
      <c r="D23" s="39">
        <f t="shared" ref="D23:J23" si="2">D24*D21</f>
        <v>72240.899999999994</v>
      </c>
      <c r="E23" s="39">
        <f t="shared" si="2"/>
        <v>81632.216999999975</v>
      </c>
      <c r="F23" s="39">
        <f t="shared" si="2"/>
        <v>92244.405209999968</v>
      </c>
      <c r="G23" s="39">
        <f t="shared" si="2"/>
        <v>104236.17788729996</v>
      </c>
      <c r="H23" s="39">
        <f t="shared" si="2"/>
        <v>117786.88101264894</v>
      </c>
      <c r="I23" s="39">
        <f t="shared" si="2"/>
        <v>123676.2250632814</v>
      </c>
      <c r="J23" s="39">
        <f t="shared" si="2"/>
        <v>129860.03631644548</v>
      </c>
      <c r="K23" s="7"/>
      <c r="L23" s="39">
        <f>L24*L21</f>
        <v>136353.03813226774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" customHeight="1">
      <c r="A24" s="7"/>
      <c r="B24" s="35" t="s">
        <v>51</v>
      </c>
      <c r="C24" s="42">
        <f>C23/C21</f>
        <v>0.2173454817433875</v>
      </c>
      <c r="D24" s="36">
        <f t="shared" ref="D24:J24" si="3">C24</f>
        <v>0.2173454817433875</v>
      </c>
      <c r="E24" s="36">
        <f t="shared" si="3"/>
        <v>0.2173454817433875</v>
      </c>
      <c r="F24" s="36">
        <f t="shared" si="3"/>
        <v>0.2173454817433875</v>
      </c>
      <c r="G24" s="36">
        <f t="shared" si="3"/>
        <v>0.2173454817433875</v>
      </c>
      <c r="H24" s="36">
        <f t="shared" si="3"/>
        <v>0.2173454817433875</v>
      </c>
      <c r="I24" s="36">
        <f t="shared" si="3"/>
        <v>0.2173454817433875</v>
      </c>
      <c r="J24" s="36">
        <f t="shared" si="3"/>
        <v>0.2173454817433875</v>
      </c>
      <c r="K24" s="7"/>
      <c r="L24" s="36">
        <f>J24</f>
        <v>0.2173454817433875</v>
      </c>
      <c r="M24" s="25" t="s">
        <v>13</v>
      </c>
      <c r="N24" s="30" t="s">
        <v>54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" customHeight="1">
      <c r="A25" s="7"/>
      <c r="B25" s="8" t="s">
        <v>55</v>
      </c>
      <c r="C25" s="43">
        <f>D13</f>
        <v>66890</v>
      </c>
      <c r="D25" s="39">
        <f t="shared" ref="D25:J25" si="4">D26*D21</f>
        <v>75585.699999999983</v>
      </c>
      <c r="E25" s="39">
        <f t="shared" si="4"/>
        <v>85411.840999999986</v>
      </c>
      <c r="F25" s="39">
        <f t="shared" si="4"/>
        <v>96515.380329999971</v>
      </c>
      <c r="G25" s="39">
        <f t="shared" si="4"/>
        <v>109062.37977289996</v>
      </c>
      <c r="H25" s="39">
        <f t="shared" si="4"/>
        <v>123240.48914337694</v>
      </c>
      <c r="I25" s="39">
        <f t="shared" si="4"/>
        <v>129402.51360054579</v>
      </c>
      <c r="J25" s="39">
        <f t="shared" si="4"/>
        <v>135872.63928057309</v>
      </c>
      <c r="K25" s="7"/>
      <c r="L25" s="39">
        <f>L26*L21</f>
        <v>142666.27124460175</v>
      </c>
      <c r="M25" s="7"/>
      <c r="N25" s="24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" customHeight="1">
      <c r="A26" s="7"/>
      <c r="B26" s="35" t="s">
        <v>57</v>
      </c>
      <c r="C26" s="42">
        <f>C25/C21</f>
        <v>0.22740871693751274</v>
      </c>
      <c r="D26" s="36">
        <f t="shared" ref="D26:J26" si="5">C26</f>
        <v>0.22740871693751274</v>
      </c>
      <c r="E26" s="36">
        <f t="shared" si="5"/>
        <v>0.22740871693751274</v>
      </c>
      <c r="F26" s="36">
        <f t="shared" si="5"/>
        <v>0.22740871693751274</v>
      </c>
      <c r="G26" s="36">
        <f t="shared" si="5"/>
        <v>0.22740871693751274</v>
      </c>
      <c r="H26" s="36">
        <f t="shared" si="5"/>
        <v>0.22740871693751274</v>
      </c>
      <c r="I26" s="36">
        <f t="shared" si="5"/>
        <v>0.22740871693751274</v>
      </c>
      <c r="J26" s="36">
        <f t="shared" si="5"/>
        <v>0.22740871693751274</v>
      </c>
      <c r="K26" s="7"/>
      <c r="L26" s="36">
        <f>J26</f>
        <v>0.22740871693751274</v>
      </c>
      <c r="M26" s="25" t="s">
        <v>13</v>
      </c>
      <c r="N26" s="24" t="s">
        <v>59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" customHeight="1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" customHeight="1">
      <c r="A28" s="7"/>
      <c r="B28" s="8" t="s">
        <v>60</v>
      </c>
      <c r="C28" s="40">
        <f t="shared" ref="C28:J28" si="6">C25</f>
        <v>66890</v>
      </c>
      <c r="D28" s="40">
        <f t="shared" si="6"/>
        <v>75585.699999999983</v>
      </c>
      <c r="E28" s="40">
        <f t="shared" si="6"/>
        <v>85411.840999999986</v>
      </c>
      <c r="F28" s="40">
        <f t="shared" si="6"/>
        <v>96515.380329999971</v>
      </c>
      <c r="G28" s="40">
        <f t="shared" si="6"/>
        <v>109062.37977289996</v>
      </c>
      <c r="H28" s="40">
        <f t="shared" si="6"/>
        <v>123240.48914337694</v>
      </c>
      <c r="I28" s="40">
        <f t="shared" si="6"/>
        <v>129402.51360054579</v>
      </c>
      <c r="J28" s="40">
        <f t="shared" si="6"/>
        <v>135872.63928057309</v>
      </c>
      <c r="K28" s="7"/>
      <c r="L28" s="47">
        <f>L25/(D17-D16)</f>
        <v>3566656.7811150444</v>
      </c>
      <c r="M28" s="25" t="s">
        <v>13</v>
      </c>
      <c r="N28" s="24" t="s">
        <v>61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" customHeight="1">
      <c r="A29" s="7"/>
      <c r="B29" s="35" t="s">
        <v>32</v>
      </c>
      <c r="C29" s="7"/>
      <c r="D29" s="48">
        <f>D17</f>
        <v>0.09</v>
      </c>
      <c r="E29" s="48">
        <f t="shared" ref="E29:J29" si="7">D29</f>
        <v>0.09</v>
      </c>
      <c r="F29" s="48">
        <f t="shared" si="7"/>
        <v>0.09</v>
      </c>
      <c r="G29" s="48">
        <f t="shared" si="7"/>
        <v>0.09</v>
      </c>
      <c r="H29" s="48">
        <f t="shared" si="7"/>
        <v>0.09</v>
      </c>
      <c r="I29" s="48">
        <f t="shared" si="7"/>
        <v>0.09</v>
      </c>
      <c r="J29" s="48">
        <f t="shared" si="7"/>
        <v>0.09</v>
      </c>
      <c r="K29" s="7"/>
      <c r="L29" s="48">
        <f>J29</f>
        <v>0.09</v>
      </c>
      <c r="M29" s="25" t="s">
        <v>13</v>
      </c>
      <c r="N29" s="30" t="s">
        <v>64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" customHeight="1">
      <c r="A30" s="7"/>
      <c r="B30" s="8" t="s">
        <v>65</v>
      </c>
      <c r="C30" s="7"/>
      <c r="D30" s="40">
        <f t="shared" ref="D30:J30" si="8">D28/(1+D29)^D18</f>
        <v>69344.678899082544</v>
      </c>
      <c r="E30" s="40">
        <f t="shared" si="8"/>
        <v>71889.437757764477</v>
      </c>
      <c r="F30" s="40">
        <f t="shared" si="8"/>
        <v>74527.582262636555</v>
      </c>
      <c r="G30" s="40">
        <f t="shared" si="8"/>
        <v>77262.539409889272</v>
      </c>
      <c r="H30" s="40">
        <f t="shared" si="8"/>
        <v>80097.861957041139</v>
      </c>
      <c r="I30" s="40">
        <f t="shared" si="8"/>
        <v>77158.490876048803</v>
      </c>
      <c r="J30" s="40">
        <f t="shared" si="8"/>
        <v>74326.986623716744</v>
      </c>
      <c r="K30" s="7"/>
      <c r="L30" s="40">
        <f>L28/(1+L29)^L18</f>
        <v>1789984.7696078578</v>
      </c>
      <c r="M30" s="25" t="s">
        <v>13</v>
      </c>
      <c r="N30" s="24" t="s">
        <v>67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 customHeight="1">
      <c r="A31" s="7"/>
      <c r="B31" s="49" t="s">
        <v>68</v>
      </c>
      <c r="C31" s="50">
        <f>SUM(D30:L30)</f>
        <v>2314592.3473940371</v>
      </c>
      <c r="D31" s="51" t="s">
        <v>70</v>
      </c>
      <c r="E31" s="51" t="s">
        <v>71</v>
      </c>
      <c r="F31" s="51" t="s">
        <v>72</v>
      </c>
      <c r="G31" s="51" t="s">
        <v>73</v>
      </c>
      <c r="H31" s="51" t="s">
        <v>74</v>
      </c>
      <c r="I31" s="51" t="s">
        <v>75</v>
      </c>
      <c r="J31" s="51" t="s">
        <v>76</v>
      </c>
      <c r="K31" s="51" t="s">
        <v>77</v>
      </c>
      <c r="L31" s="51" t="s">
        <v>78</v>
      </c>
      <c r="M31" s="51" t="s">
        <v>79</v>
      </c>
      <c r="N31" s="51" t="s">
        <v>80</v>
      </c>
      <c r="O31" s="51" t="s">
        <v>81</v>
      </c>
      <c r="P31" s="51" t="s">
        <v>82</v>
      </c>
      <c r="Q31" s="51" t="s">
        <v>83</v>
      </c>
      <c r="R31" s="51" t="s">
        <v>84</v>
      </c>
      <c r="S31" s="51" t="s">
        <v>85</v>
      </c>
      <c r="T31" s="51" t="s">
        <v>86</v>
      </c>
      <c r="U31" s="51" t="s">
        <v>87</v>
      </c>
      <c r="V31" s="51" t="s">
        <v>88</v>
      </c>
      <c r="W31" s="51" t="s">
        <v>89</v>
      </c>
      <c r="X31" s="51" t="s">
        <v>90</v>
      </c>
      <c r="Y31" s="51" t="s">
        <v>91</v>
      </c>
      <c r="Z31" s="51" t="s">
        <v>92</v>
      </c>
    </row>
    <row r="32" spans="1:26" ht="15" customHeight="1">
      <c r="A32" s="7"/>
      <c r="B32" s="8" t="s">
        <v>93</v>
      </c>
      <c r="C32" s="53">
        <f>D7</f>
        <v>16790</v>
      </c>
      <c r="D32" s="54">
        <f t="shared" ref="D32:J32" si="9">D28</f>
        <v>75585.699999999983</v>
      </c>
      <c r="E32" s="54">
        <f t="shared" si="9"/>
        <v>85411.840999999986</v>
      </c>
      <c r="F32" s="54">
        <f t="shared" si="9"/>
        <v>96515.380329999971</v>
      </c>
      <c r="G32" s="54">
        <f t="shared" si="9"/>
        <v>109062.37977289996</v>
      </c>
      <c r="H32" s="54">
        <f t="shared" si="9"/>
        <v>123240.48914337694</v>
      </c>
      <c r="I32" s="54">
        <f t="shared" si="9"/>
        <v>129402.51360054579</v>
      </c>
      <c r="J32" s="54">
        <f t="shared" si="9"/>
        <v>135872.63928057309</v>
      </c>
      <c r="K32" s="54">
        <f t="shared" ref="K32:Z32" si="10">J32*(1+$D$16)</f>
        <v>142666.27124460175</v>
      </c>
      <c r="L32" s="54">
        <f t="shared" si="10"/>
        <v>149799.58480683184</v>
      </c>
      <c r="M32" s="54">
        <f t="shared" si="10"/>
        <v>157289.56404717345</v>
      </c>
      <c r="N32" s="54">
        <f t="shared" si="10"/>
        <v>165154.04224953213</v>
      </c>
      <c r="O32" s="54">
        <f t="shared" si="10"/>
        <v>173411.74436200873</v>
      </c>
      <c r="P32" s="54">
        <f t="shared" si="10"/>
        <v>182082.33158010917</v>
      </c>
      <c r="Q32" s="54">
        <f t="shared" si="10"/>
        <v>191186.44815911463</v>
      </c>
      <c r="R32" s="54">
        <f t="shared" si="10"/>
        <v>200745.77056707037</v>
      </c>
      <c r="S32" s="54">
        <f t="shared" si="10"/>
        <v>210783.0590954239</v>
      </c>
      <c r="T32" s="54">
        <f t="shared" si="10"/>
        <v>221322.21205019511</v>
      </c>
      <c r="U32" s="54">
        <f t="shared" si="10"/>
        <v>232388.32265270487</v>
      </c>
      <c r="V32" s="54">
        <f t="shared" si="10"/>
        <v>244007.73878534013</v>
      </c>
      <c r="W32" s="54">
        <f t="shared" si="10"/>
        <v>256208.12572460715</v>
      </c>
      <c r="X32" s="54">
        <f t="shared" si="10"/>
        <v>269018.53201083752</v>
      </c>
      <c r="Y32" s="54">
        <f t="shared" si="10"/>
        <v>282469.45861137938</v>
      </c>
      <c r="Z32" s="54">
        <f t="shared" si="10"/>
        <v>296592.93154194835</v>
      </c>
    </row>
    <row r="33" spans="1:26" ht="15" customHeight="1">
      <c r="A33" s="19"/>
      <c r="B33" s="55" t="s">
        <v>96</v>
      </c>
      <c r="C33" s="57">
        <f>C31/C32</f>
        <v>137.85541080369489</v>
      </c>
      <c r="D33" s="25" t="s">
        <v>13</v>
      </c>
      <c r="E33" s="30" t="s">
        <v>98</v>
      </c>
      <c r="F33" s="5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" customHeight="1">
      <c r="A34" s="61"/>
      <c r="B34" s="19" t="s">
        <v>99</v>
      </c>
      <c r="C34" s="63">
        <f>D6</f>
        <v>126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" customHeight="1">
      <c r="A35" s="64"/>
      <c r="B35" s="65" t="s">
        <v>101</v>
      </c>
      <c r="C35" s="66">
        <f>C33/C34-1</f>
        <v>9.4090561934086381E-2</v>
      </c>
      <c r="D35" s="64"/>
      <c r="E35" s="160" t="str">
        <f>"Company: "&amp;D4&amp;"        Graph of Future Cash Flows"</f>
        <v>Company: Apple        Graph of Future Cash Flows</v>
      </c>
      <c r="F35" s="161"/>
      <c r="G35" s="161"/>
      <c r="H35" s="161"/>
      <c r="I35" s="161"/>
      <c r="J35" s="161"/>
      <c r="K35" s="162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2.75" customHeight="1">
      <c r="A36" s="5"/>
      <c r="B36" s="5"/>
      <c r="C36" s="5"/>
      <c r="D36" s="5"/>
      <c r="E36" s="70"/>
      <c r="F36" s="5"/>
      <c r="G36" s="5"/>
      <c r="H36" s="5"/>
      <c r="I36" s="5"/>
      <c r="J36" s="5"/>
      <c r="K36" s="71"/>
      <c r="L36" s="5"/>
    </row>
    <row r="37" spans="1:26" ht="12.75" customHeight="1">
      <c r="A37" s="5"/>
      <c r="B37" s="5"/>
      <c r="C37" s="5"/>
      <c r="D37" s="5"/>
      <c r="E37" s="70"/>
      <c r="F37" s="5"/>
      <c r="G37" s="5"/>
      <c r="H37" s="5"/>
      <c r="I37" s="5"/>
      <c r="J37" s="5"/>
      <c r="K37" s="71"/>
      <c r="L37" s="5"/>
    </row>
    <row r="38" spans="1:26" ht="12.75" customHeight="1">
      <c r="A38" s="5"/>
      <c r="B38" s="5"/>
      <c r="C38" s="5"/>
      <c r="D38" s="5"/>
      <c r="E38" s="70"/>
      <c r="F38" s="5"/>
      <c r="G38" s="5"/>
      <c r="H38" s="5"/>
      <c r="I38" s="5"/>
      <c r="J38" s="5"/>
      <c r="K38" s="71"/>
      <c r="L38" s="5"/>
    </row>
    <row r="39" spans="1:26" ht="12.75" customHeight="1">
      <c r="A39" s="5"/>
      <c r="B39" s="5"/>
      <c r="C39" s="5"/>
      <c r="D39" s="5"/>
      <c r="E39" s="70"/>
      <c r="F39" s="5"/>
      <c r="G39" s="5"/>
      <c r="H39" s="5"/>
      <c r="I39" s="5"/>
      <c r="J39" s="5"/>
      <c r="K39" s="71"/>
      <c r="L39" s="5"/>
    </row>
    <row r="40" spans="1:26" ht="12.75" customHeight="1">
      <c r="A40" s="5"/>
      <c r="B40" s="5"/>
      <c r="C40" s="5"/>
      <c r="D40" s="5"/>
      <c r="E40" s="70"/>
      <c r="F40" s="5"/>
      <c r="G40" s="5"/>
      <c r="H40" s="5"/>
      <c r="I40" s="5"/>
      <c r="J40" s="5"/>
      <c r="K40" s="71"/>
      <c r="L40" s="5"/>
    </row>
    <row r="41" spans="1:26" ht="12.75" customHeight="1">
      <c r="A41" s="5"/>
      <c r="B41" s="5"/>
      <c r="C41" s="5"/>
      <c r="D41" s="5"/>
      <c r="E41" s="70"/>
      <c r="F41" s="5"/>
      <c r="G41" s="5"/>
      <c r="H41" s="5"/>
      <c r="I41" s="5"/>
      <c r="J41" s="5"/>
      <c r="K41" s="71"/>
      <c r="L41" s="5"/>
    </row>
    <row r="42" spans="1:26" ht="12.75" customHeight="1">
      <c r="A42" s="5"/>
      <c r="B42" s="5"/>
      <c r="C42" s="5"/>
      <c r="D42" s="5"/>
      <c r="E42" s="70"/>
      <c r="F42" s="5"/>
      <c r="G42" s="5"/>
      <c r="H42" s="5"/>
      <c r="I42" s="5"/>
      <c r="J42" s="5"/>
      <c r="K42" s="71"/>
      <c r="L42" s="5"/>
    </row>
    <row r="43" spans="1:26" ht="12.75" customHeight="1">
      <c r="A43" s="5"/>
      <c r="B43" s="5"/>
      <c r="C43" s="5"/>
      <c r="D43" s="5"/>
      <c r="E43" s="70"/>
      <c r="F43" s="5"/>
      <c r="G43" s="5"/>
      <c r="H43" s="5"/>
      <c r="I43" s="5"/>
      <c r="J43" s="5"/>
      <c r="K43" s="71"/>
      <c r="L43" s="5"/>
    </row>
    <row r="44" spans="1:26" ht="12.75" customHeight="1">
      <c r="A44" s="5"/>
      <c r="B44" s="5"/>
      <c r="C44" s="5"/>
      <c r="D44" s="5"/>
      <c r="E44" s="70"/>
      <c r="F44" s="5"/>
      <c r="G44" s="5"/>
      <c r="H44" s="5"/>
      <c r="I44" s="5"/>
      <c r="J44" s="5"/>
      <c r="K44" s="71"/>
      <c r="L44" s="5"/>
    </row>
    <row r="45" spans="1:26" ht="12.75" customHeight="1">
      <c r="A45" s="5"/>
      <c r="B45" s="5"/>
      <c r="C45" s="5"/>
      <c r="D45" s="5"/>
      <c r="E45" s="70"/>
      <c r="F45" s="5"/>
      <c r="G45" s="5"/>
      <c r="H45" s="5"/>
      <c r="I45" s="5"/>
      <c r="J45" s="5"/>
      <c r="K45" s="71"/>
      <c r="L45" s="5"/>
    </row>
    <row r="46" spans="1:26" ht="12.75" customHeight="1">
      <c r="A46" s="5"/>
      <c r="B46" s="5"/>
      <c r="C46" s="5"/>
      <c r="D46" s="5"/>
      <c r="E46" s="70"/>
      <c r="F46" s="5"/>
      <c r="G46" s="5"/>
      <c r="H46" s="5"/>
      <c r="I46" s="5"/>
      <c r="J46" s="5"/>
      <c r="K46" s="71"/>
      <c r="L46" s="5"/>
    </row>
    <row r="47" spans="1:26" ht="12.75" customHeight="1">
      <c r="A47" s="5"/>
      <c r="B47" s="5"/>
      <c r="C47" s="5"/>
      <c r="D47" s="5"/>
      <c r="E47" s="70"/>
      <c r="F47" s="5"/>
      <c r="G47" s="5"/>
      <c r="H47" s="5"/>
      <c r="I47" s="5"/>
      <c r="J47" s="5"/>
      <c r="K47" s="71"/>
      <c r="L47" s="5"/>
    </row>
    <row r="48" spans="1:26" ht="12.75" customHeight="1">
      <c r="A48" s="5"/>
      <c r="B48" s="5"/>
      <c r="C48" s="5"/>
      <c r="D48" s="5"/>
      <c r="E48" s="70"/>
      <c r="F48" s="5"/>
      <c r="G48" s="5"/>
      <c r="H48" s="5"/>
      <c r="I48" s="5"/>
      <c r="J48" s="5"/>
      <c r="K48" s="71"/>
      <c r="L48" s="5"/>
    </row>
    <row r="49" spans="1:26" ht="12.75" customHeight="1">
      <c r="A49" s="5"/>
      <c r="B49" s="5"/>
      <c r="C49" s="5"/>
      <c r="D49" s="5"/>
      <c r="E49" s="70"/>
      <c r="F49" s="5"/>
      <c r="G49" s="5"/>
      <c r="H49" s="5"/>
      <c r="I49" s="5"/>
      <c r="J49" s="5"/>
      <c r="K49" s="71"/>
      <c r="L49" s="5"/>
    </row>
    <row r="50" spans="1:26" ht="12.75" customHeight="1">
      <c r="A50" s="5"/>
      <c r="B50" s="5"/>
      <c r="C50" s="5"/>
      <c r="D50" s="5"/>
      <c r="E50" s="70"/>
      <c r="F50" s="5"/>
      <c r="G50" s="5"/>
      <c r="H50" s="5"/>
      <c r="I50" s="5"/>
      <c r="J50" s="5"/>
      <c r="K50" s="71"/>
      <c r="L50" s="5"/>
    </row>
    <row r="51" spans="1:26" ht="12.75" customHeight="1">
      <c r="A51" s="5"/>
      <c r="B51" s="5"/>
      <c r="C51" s="5"/>
      <c r="D51" s="5"/>
      <c r="E51" s="73"/>
      <c r="F51" s="74"/>
      <c r="G51" s="74"/>
      <c r="H51" s="74"/>
      <c r="I51" s="74"/>
      <c r="J51" s="74"/>
      <c r="K51" s="75"/>
      <c r="L51" s="5"/>
    </row>
    <row r="52" spans="1:26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26" ht="19.5" customHeight="1">
      <c r="A53" s="7"/>
      <c r="B53" s="14" t="s">
        <v>108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4.25" customHeight="1">
      <c r="A54" s="7"/>
      <c r="B54" s="8"/>
      <c r="C54" s="9"/>
      <c r="D54" s="27"/>
      <c r="E54" s="23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4.25" customHeight="1">
      <c r="A55" s="7"/>
      <c r="B55" s="77" t="s">
        <v>109</v>
      </c>
      <c r="C55" s="79" t="s">
        <v>110</v>
      </c>
      <c r="D55" s="25" t="s">
        <v>13</v>
      </c>
      <c r="E55" s="24" t="s">
        <v>111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 customHeight="1">
      <c r="A56" s="7"/>
      <c r="B56" s="80" t="str">
        <f>D4</f>
        <v>Apple</v>
      </c>
      <c r="C56" s="82">
        <f>D6/(C23/D7)</f>
        <v>33.091506335053964</v>
      </c>
      <c r="D56" s="25" t="s">
        <v>13</v>
      </c>
      <c r="E56" s="24" t="s">
        <v>113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 customHeight="1">
      <c r="A57" s="7"/>
      <c r="B57" s="84" t="s">
        <v>114</v>
      </c>
      <c r="C57" s="85">
        <v>34.75</v>
      </c>
      <c r="D57" s="25" t="s">
        <v>13</v>
      </c>
      <c r="E57" s="24" t="s">
        <v>115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 customHeight="1">
      <c r="A58" s="19"/>
      <c r="B58" s="86" t="s">
        <v>116</v>
      </c>
      <c r="C58" s="85">
        <v>21.48</v>
      </c>
      <c r="D58" s="25" t="s">
        <v>13</v>
      </c>
      <c r="E58" s="24" t="s">
        <v>117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 customHeight="1">
      <c r="A59" s="19"/>
      <c r="B59" s="84" t="s">
        <v>118</v>
      </c>
      <c r="C59" s="85">
        <v>14.48</v>
      </c>
      <c r="D59" s="23"/>
      <c r="E59" s="24" t="s">
        <v>119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 customHeight="1">
      <c r="A60" s="7"/>
      <c r="B60" s="88" t="s">
        <v>120</v>
      </c>
      <c r="C60" s="89">
        <v>34.630000000000003</v>
      </c>
      <c r="D60" s="25" t="s">
        <v>13</v>
      </c>
      <c r="E60" s="24" t="s">
        <v>121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" customHeight="1">
      <c r="A61" s="7"/>
      <c r="B61" s="91" t="s">
        <v>122</v>
      </c>
      <c r="C61" s="92">
        <f>AVERAGE(C56:C60)</f>
        <v>27.686301267010794</v>
      </c>
      <c r="D61" s="25" t="s">
        <v>13</v>
      </c>
      <c r="E61" s="24" t="s">
        <v>123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" customHeight="1">
      <c r="A62" s="7"/>
      <c r="B62" s="8"/>
      <c r="C62" s="34">
        <v>1</v>
      </c>
      <c r="D62" s="34">
        <v>2</v>
      </c>
      <c r="E62" s="93">
        <v>3</v>
      </c>
      <c r="F62" s="7"/>
      <c r="G62" s="34">
        <v>4</v>
      </c>
      <c r="H62" s="34">
        <v>5</v>
      </c>
      <c r="I62" s="34">
        <v>6</v>
      </c>
      <c r="J62" s="34">
        <v>7</v>
      </c>
      <c r="K62" s="34">
        <v>30</v>
      </c>
      <c r="L62" s="34">
        <v>8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" customHeight="1">
      <c r="A63" s="7"/>
      <c r="B63" s="95" t="s">
        <v>125</v>
      </c>
      <c r="C63" s="96">
        <v>0.15</v>
      </c>
      <c r="D63" s="25" t="s">
        <v>13</v>
      </c>
      <c r="E63" s="30" t="s">
        <v>126</v>
      </c>
      <c r="G63" s="34"/>
      <c r="H63" s="34"/>
      <c r="I63" s="34"/>
      <c r="J63" s="34"/>
      <c r="K63" s="34"/>
      <c r="L63" s="34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" customHeight="1">
      <c r="A64" s="7"/>
      <c r="B64" s="49" t="s">
        <v>127</v>
      </c>
      <c r="C64" s="98">
        <f>C61*(1+C63)</f>
        <v>31.839246457062412</v>
      </c>
      <c r="D64" s="25" t="s">
        <v>13</v>
      </c>
      <c r="E64" s="100" t="s">
        <v>129</v>
      </c>
      <c r="F64" s="7"/>
      <c r="G64" s="34"/>
      <c r="H64" s="34"/>
      <c r="I64" s="34"/>
      <c r="J64" s="34"/>
      <c r="K64" s="34"/>
      <c r="L64" s="34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7"/>
      <c r="B65" s="8"/>
      <c r="C65" s="9"/>
      <c r="D65" s="34"/>
      <c r="E65" s="34"/>
      <c r="F65" s="34"/>
      <c r="G65" s="34"/>
      <c r="H65" s="34"/>
      <c r="I65" s="34"/>
      <c r="J65" s="34"/>
      <c r="K65" s="34"/>
      <c r="L65" s="34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7"/>
      <c r="B66" s="8"/>
      <c r="C66" s="16"/>
      <c r="D66" s="157" t="s">
        <v>6</v>
      </c>
      <c r="E66" s="158"/>
      <c r="F66" s="158"/>
      <c r="G66" s="158"/>
      <c r="H66" s="159"/>
      <c r="I66" s="16"/>
      <c r="J66" s="16"/>
      <c r="K66" s="16"/>
      <c r="L66" s="16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" customHeight="1">
      <c r="A67" s="7"/>
      <c r="B67" s="37" t="s">
        <v>36</v>
      </c>
      <c r="C67" s="22" t="s">
        <v>37</v>
      </c>
      <c r="D67" s="38" t="s">
        <v>38</v>
      </c>
      <c r="E67" s="38" t="s">
        <v>39</v>
      </c>
      <c r="F67" s="38" t="s">
        <v>40</v>
      </c>
      <c r="G67" s="38" t="s">
        <v>41</v>
      </c>
      <c r="H67" s="38" t="s">
        <v>42</v>
      </c>
      <c r="I67" s="102"/>
      <c r="J67" s="102"/>
      <c r="K67" s="23"/>
      <c r="L67" s="102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" customHeight="1">
      <c r="A68" s="7"/>
      <c r="B68" s="8" t="s">
        <v>19</v>
      </c>
      <c r="C68" s="40">
        <f t="shared" ref="C68:H68" si="11">C21</f>
        <v>294140</v>
      </c>
      <c r="D68" s="40">
        <f t="shared" si="11"/>
        <v>332378.19999999995</v>
      </c>
      <c r="E68" s="40">
        <f t="shared" si="11"/>
        <v>375587.36599999992</v>
      </c>
      <c r="F68" s="40">
        <f t="shared" si="11"/>
        <v>424413.72357999987</v>
      </c>
      <c r="G68" s="40">
        <f t="shared" si="11"/>
        <v>479587.50764539983</v>
      </c>
      <c r="H68" s="40">
        <f t="shared" si="11"/>
        <v>541933.88363930176</v>
      </c>
      <c r="I68" s="40"/>
      <c r="J68" s="40"/>
      <c r="K68" s="7"/>
      <c r="L68" s="33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" customHeight="1">
      <c r="A69" s="7"/>
      <c r="B69" s="8" t="s">
        <v>49</v>
      </c>
      <c r="C69" s="40">
        <f t="shared" ref="C69:H69" si="12">C23</f>
        <v>63930</v>
      </c>
      <c r="D69" s="40">
        <f t="shared" si="12"/>
        <v>72240.899999999994</v>
      </c>
      <c r="E69" s="40">
        <f t="shared" si="12"/>
        <v>81632.216999999975</v>
      </c>
      <c r="F69" s="40">
        <f t="shared" si="12"/>
        <v>92244.405209999968</v>
      </c>
      <c r="G69" s="40">
        <f t="shared" si="12"/>
        <v>104236.17788729996</v>
      </c>
      <c r="H69" s="40">
        <f t="shared" si="12"/>
        <v>117786.88101264894</v>
      </c>
      <c r="I69" s="106"/>
      <c r="J69" s="106"/>
      <c r="K69" s="7"/>
      <c r="L69" s="106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" customHeight="1">
      <c r="A70" s="7"/>
      <c r="B70" s="7" t="s">
        <v>132</v>
      </c>
      <c r="C70" s="107">
        <f>C69/$D$7</f>
        <v>3.8076235854675402</v>
      </c>
      <c r="D70" s="107">
        <f t="shared" ref="D70:H70" si="13">D69/$D$7</f>
        <v>4.3026146515783203</v>
      </c>
      <c r="E70" s="107">
        <f t="shared" si="13"/>
        <v>4.8619545562835009</v>
      </c>
      <c r="F70" s="108">
        <f>F69/$D$7</f>
        <v>5.4940086486003556</v>
      </c>
      <c r="G70" s="107">
        <f t="shared" si="13"/>
        <v>6.2082297729184015</v>
      </c>
      <c r="H70" s="107">
        <f t="shared" si="13"/>
        <v>7.0152996433977926</v>
      </c>
      <c r="I70" s="25" t="s">
        <v>13</v>
      </c>
      <c r="J70" s="24" t="s">
        <v>135</v>
      </c>
      <c r="K70" s="7"/>
      <c r="L70" s="39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" customHeight="1">
      <c r="A71" s="7"/>
      <c r="B71" s="8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" customHeight="1">
      <c r="A72" s="19"/>
      <c r="B72" s="55" t="s">
        <v>96</v>
      </c>
      <c r="C72" s="109">
        <f>F70*C64</f>
        <v>174.92509540001913</v>
      </c>
      <c r="D72" s="25" t="s">
        <v>13</v>
      </c>
      <c r="E72" s="30" t="s">
        <v>137</v>
      </c>
      <c r="F72" s="5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" customHeight="1">
      <c r="A73" s="61"/>
      <c r="B73" s="19" t="s">
        <v>99</v>
      </c>
      <c r="C73" s="63">
        <f>C34</f>
        <v>126</v>
      </c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" customHeight="1">
      <c r="A74" s="64"/>
      <c r="B74" s="64" t="s">
        <v>101</v>
      </c>
      <c r="C74" s="110">
        <f>C72/C73-1</f>
        <v>0.3882944079366597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2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26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26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26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26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1:12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1:12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1:12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1:12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1:12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1:12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1:12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1:12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1:12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1:12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1:12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1:12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1:12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1:12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1:12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1:12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1:12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1:12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1:12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1:12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1:12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1:12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1:12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1:12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1:12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1:12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1:12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1:12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1:12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1:12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1:12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1:12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1:12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1:12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1:12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1:12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1:12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1:12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1:12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1:12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1:12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1:12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1:12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1:12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1:12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1:12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1:12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1:12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1:12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1:12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1:12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1:12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1:12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1:12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1:12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1:12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1:12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1:12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1:12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1:12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1:12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1:12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1:12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1:12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1:12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1:12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1:12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1:12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1:12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1:12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1:12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1:12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1:12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1:12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1:12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1:12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1:12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1:12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1:12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1:12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1:12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1:12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1:12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1:12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1:12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1:12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1:12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1:12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1:12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1:12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1:12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1:12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1:12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1:12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1:12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1:12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1:12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1:12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1:12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1:12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1:12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1:12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1:12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1:12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1:12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1:12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1:12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1:12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1:12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1:12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1:12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1:12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1:12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1:12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1:12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1:12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1:12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1:12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1:12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1:12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1:12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1:12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1:12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1:12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1:12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1:12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1:1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1:12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1:12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1:12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1:12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1:12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1:12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1:12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1:12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1:12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1:12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1:12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1:12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1:12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1:12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1:12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1:12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1:12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1:12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1:12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1:12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1:12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1:12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1:12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1:12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1:12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1:12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1:12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1:12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1:12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1:12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1:12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1:12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1:12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1:12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1:12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1:12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1:12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1:12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1:12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1:12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1:12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1:12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1:12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1:12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1:12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1:12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1:12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1:12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1:12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1:12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1:12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1:12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1:12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1:12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1:12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1:12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1:12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1:12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1:12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1:12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1:12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1:12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1:12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1:12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1:12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1:12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1:12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1:12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1:12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1:12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1:12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1:12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1:12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1:12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1:12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1:12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1:12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1:12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1:12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1:12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1:12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1:12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1:12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1:12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1:12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1:12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1:12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1:12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1:12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1:12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1:12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1:12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1:12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1:12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1:12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1:12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1:12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1:12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1:12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1:12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1:12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1:12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1:12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1:12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1:12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1:12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1:12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1:12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1:12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1:12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1:12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1:12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1:12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1:12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1:12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1:12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1:12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1:12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1:12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1:12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1:12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1:12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1:12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1:12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1:12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1:12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1:12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1:12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1:12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1:12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1:12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1:12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1:12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1:12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1:12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1:12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1:12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1:12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1:12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1:12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1:12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1:12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1:12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1:12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1:12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1:12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1:12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1:12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1:12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1:12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1:12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1:12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1:12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1:12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1:12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1:12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1:12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1:12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1:12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1:12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1:12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1:12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1:12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1:12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1:12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1:12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1:12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1:12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1:12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1:12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1:12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1:12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1:12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1:12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1:12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1:12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1:12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1:12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1:12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1:12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1:12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1:12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1:12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1:12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1:12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1:12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1:12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1:12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1:12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1:12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1:12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1:12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1:12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1:12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1:12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1:12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1:12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1:12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1:12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1:12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1:12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1:12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1:12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1:12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1:12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1:12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1:12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1:12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1:12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1:12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1:12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1:12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1:12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1:12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1:12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1:12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1:12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1:12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1:12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1:12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1:12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1:12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1:12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1:12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1:12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1:12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1:12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1:12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1:12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1:12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1:12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1:12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1:12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1:12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1:12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1:12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1:12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1:12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1:12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1:12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1:12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1:12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1:12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1:12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1:12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1:12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1:12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1:12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1:12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1:12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1:12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1:12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1:12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1:12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1:12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1:12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1:12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1:12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1:12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1:12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1:12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1:12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1:12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1:12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1:12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1:12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1:12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1:12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1:12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1:12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1:12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1:12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1:12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1:12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1:12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1:12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1:12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1:12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1:12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1:12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1:12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1:12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1:12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1:12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1:12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1:12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1:12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1:12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1:12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1:12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1:12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1:12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1:12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1:12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1:12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1:12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1:12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1:12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1:12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1:12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1:12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1:12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1:12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  <row r="956" spans="1:12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</row>
    <row r="957" spans="1:12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</row>
    <row r="958" spans="1:12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</row>
    <row r="959" spans="1:12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</row>
    <row r="960" spans="1:12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</row>
    <row r="961" spans="1:12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</row>
    <row r="962" spans="1:12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</row>
    <row r="963" spans="1:12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</row>
    <row r="964" spans="1:12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</row>
    <row r="965" spans="1:12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</row>
    <row r="966" spans="1:12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</row>
    <row r="967" spans="1:12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</row>
    <row r="968" spans="1:12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</row>
    <row r="969" spans="1:12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</row>
    <row r="970" spans="1:12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</row>
    <row r="971" spans="1:12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</row>
    <row r="972" spans="1:12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</row>
    <row r="973" spans="1:12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</row>
    <row r="974" spans="1:12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</row>
    <row r="975" spans="1:12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</row>
    <row r="976" spans="1:12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</row>
    <row r="977" spans="1:12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</row>
    <row r="978" spans="1:12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</row>
    <row r="979" spans="1:12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</row>
    <row r="980" spans="1:12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</row>
    <row r="981" spans="1:12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</row>
    <row r="982" spans="1:12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</row>
    <row r="983" spans="1:12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</row>
    <row r="984" spans="1:12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</row>
    <row r="985" spans="1:12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</row>
    <row r="986" spans="1:12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</row>
    <row r="987" spans="1:12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</row>
    <row r="988" spans="1:12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</row>
    <row r="989" spans="1:12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</row>
    <row r="990" spans="1:12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</row>
    <row r="991" spans="1:12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</row>
    <row r="992" spans="1:12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</row>
    <row r="993" spans="1:12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</row>
    <row r="994" spans="1:12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</row>
    <row r="995" spans="1:12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</row>
    <row r="996" spans="1:12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</row>
    <row r="997" spans="1:12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</row>
    <row r="998" spans="1:12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</row>
    <row r="999" spans="1:12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</row>
    <row r="1000" spans="1:12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</row>
    <row r="1001" spans="1:12" ht="12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</row>
    <row r="1002" spans="1:12" ht="12.7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</row>
    <row r="1003" spans="1:12" ht="12.7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</row>
    <row r="1004" spans="1:12" ht="12.7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</row>
    <row r="1005" spans="1:12" ht="12.7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</row>
    <row r="1006" spans="1:12" ht="12.7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</row>
    <row r="1007" spans="1:12" ht="12.7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</row>
    <row r="1008" spans="1:12" ht="12.7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</row>
    <row r="1009" spans="1:12" ht="12.7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</row>
    <row r="1010" spans="1:12" ht="12.7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</row>
    <row r="1011" spans="1:12" ht="12.7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</row>
    <row r="1012" spans="1:12" ht="12.7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</row>
    <row r="1013" spans="1:12" ht="12.7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</row>
    <row r="1014" spans="1:12" ht="12.7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</row>
    <row r="1015" spans="1:12" ht="12.7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</row>
    <row r="1016" spans="1:12" ht="12.7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</row>
  </sheetData>
  <mergeCells count="3">
    <mergeCell ref="D66:H66"/>
    <mergeCell ref="D19:L19"/>
    <mergeCell ref="E35:K35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62BD1-1B91-C94D-98AA-1E7BBFAE626B}">
  <dimension ref="F21"/>
  <sheetViews>
    <sheetView showGridLines="0" zoomScaleNormal="100" workbookViewId="0">
      <selection activeCell="E34" sqref="E34"/>
    </sheetView>
  </sheetViews>
  <sheetFormatPr defaultColWidth="11.42578125" defaultRowHeight="12.75"/>
  <sheetData>
    <row r="21" spans="6:6">
      <c r="F21" s="133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9C9D-5241-1348-8CE5-D3E27B6B7CB9}">
  <dimension ref="A1:J104"/>
  <sheetViews>
    <sheetView tabSelected="1" workbookViewId="0">
      <selection activeCell="D25" sqref="D25"/>
    </sheetView>
  </sheetViews>
  <sheetFormatPr defaultColWidth="11.42578125" defaultRowHeight="12.75"/>
  <cols>
    <col min="1" max="1" width="33.140625" style="156" bestFit="1" customWidth="1"/>
    <col min="2" max="2" width="17.7109375" style="135" customWidth="1"/>
    <col min="3" max="3" width="18.85546875" style="135" bestFit="1" customWidth="1"/>
    <col min="4" max="4" width="34.7109375" style="135" bestFit="1" customWidth="1"/>
    <col min="5" max="5" width="24.7109375" style="135" bestFit="1" customWidth="1"/>
    <col min="6" max="6" width="29.85546875" style="135" customWidth="1"/>
    <col min="7" max="7" width="36.28515625" style="135" customWidth="1"/>
    <col min="8" max="8" width="28.85546875" style="135" customWidth="1"/>
    <col min="9" max="9" width="11.42578125" style="135" customWidth="1"/>
    <col min="10" max="256" width="10.85546875" style="135"/>
    <col min="257" max="257" width="33.140625" style="135" bestFit="1" customWidth="1"/>
    <col min="258" max="258" width="17.7109375" style="135" customWidth="1"/>
    <col min="259" max="259" width="18.85546875" style="135" bestFit="1" customWidth="1"/>
    <col min="260" max="260" width="34.7109375" style="135" bestFit="1" customWidth="1"/>
    <col min="261" max="261" width="24.7109375" style="135" bestFit="1" customWidth="1"/>
    <col min="262" max="262" width="29.85546875" style="135" customWidth="1"/>
    <col min="263" max="263" width="36.28515625" style="135" customWidth="1"/>
    <col min="264" max="264" width="28.85546875" style="135" customWidth="1"/>
    <col min="265" max="265" width="11.42578125" style="135" customWidth="1"/>
    <col min="266" max="512" width="10.85546875" style="135"/>
    <col min="513" max="513" width="33.140625" style="135" bestFit="1" customWidth="1"/>
    <col min="514" max="514" width="17.7109375" style="135" customWidth="1"/>
    <col min="515" max="515" width="18.85546875" style="135" bestFit="1" customWidth="1"/>
    <col min="516" max="516" width="34.7109375" style="135" bestFit="1" customWidth="1"/>
    <col min="517" max="517" width="24.7109375" style="135" bestFit="1" customWidth="1"/>
    <col min="518" max="518" width="29.85546875" style="135" customWidth="1"/>
    <col min="519" max="519" width="36.28515625" style="135" customWidth="1"/>
    <col min="520" max="520" width="28.85546875" style="135" customWidth="1"/>
    <col min="521" max="521" width="11.42578125" style="135" customWidth="1"/>
    <col min="522" max="768" width="10.85546875" style="135"/>
    <col min="769" max="769" width="33.140625" style="135" bestFit="1" customWidth="1"/>
    <col min="770" max="770" width="17.7109375" style="135" customWidth="1"/>
    <col min="771" max="771" width="18.85546875" style="135" bestFit="1" customWidth="1"/>
    <col min="772" max="772" width="34.7109375" style="135" bestFit="1" customWidth="1"/>
    <col min="773" max="773" width="24.7109375" style="135" bestFit="1" customWidth="1"/>
    <col min="774" max="774" width="29.85546875" style="135" customWidth="1"/>
    <col min="775" max="775" width="36.28515625" style="135" customWidth="1"/>
    <col min="776" max="776" width="28.85546875" style="135" customWidth="1"/>
    <col min="777" max="777" width="11.42578125" style="135" customWidth="1"/>
    <col min="778" max="1024" width="10.85546875" style="135"/>
    <col min="1025" max="1025" width="33.140625" style="135" bestFit="1" customWidth="1"/>
    <col min="1026" max="1026" width="17.7109375" style="135" customWidth="1"/>
    <col min="1027" max="1027" width="18.85546875" style="135" bestFit="1" customWidth="1"/>
    <col min="1028" max="1028" width="34.7109375" style="135" bestFit="1" customWidth="1"/>
    <col min="1029" max="1029" width="24.7109375" style="135" bestFit="1" customWidth="1"/>
    <col min="1030" max="1030" width="29.85546875" style="135" customWidth="1"/>
    <col min="1031" max="1031" width="36.28515625" style="135" customWidth="1"/>
    <col min="1032" max="1032" width="28.85546875" style="135" customWidth="1"/>
    <col min="1033" max="1033" width="11.42578125" style="135" customWidth="1"/>
    <col min="1034" max="1280" width="10.85546875" style="135"/>
    <col min="1281" max="1281" width="33.140625" style="135" bestFit="1" customWidth="1"/>
    <col min="1282" max="1282" width="17.7109375" style="135" customWidth="1"/>
    <col min="1283" max="1283" width="18.85546875" style="135" bestFit="1" customWidth="1"/>
    <col min="1284" max="1284" width="34.7109375" style="135" bestFit="1" customWidth="1"/>
    <col min="1285" max="1285" width="24.7109375" style="135" bestFit="1" customWidth="1"/>
    <col min="1286" max="1286" width="29.85546875" style="135" customWidth="1"/>
    <col min="1287" max="1287" width="36.28515625" style="135" customWidth="1"/>
    <col min="1288" max="1288" width="28.85546875" style="135" customWidth="1"/>
    <col min="1289" max="1289" width="11.42578125" style="135" customWidth="1"/>
    <col min="1290" max="1536" width="10.85546875" style="135"/>
    <col min="1537" max="1537" width="33.140625" style="135" bestFit="1" customWidth="1"/>
    <col min="1538" max="1538" width="17.7109375" style="135" customWidth="1"/>
    <col min="1539" max="1539" width="18.85546875" style="135" bestFit="1" customWidth="1"/>
    <col min="1540" max="1540" width="34.7109375" style="135" bestFit="1" customWidth="1"/>
    <col min="1541" max="1541" width="24.7109375" style="135" bestFit="1" customWidth="1"/>
    <col min="1542" max="1542" width="29.85546875" style="135" customWidth="1"/>
    <col min="1543" max="1543" width="36.28515625" style="135" customWidth="1"/>
    <col min="1544" max="1544" width="28.85546875" style="135" customWidth="1"/>
    <col min="1545" max="1545" width="11.42578125" style="135" customWidth="1"/>
    <col min="1546" max="1792" width="10.85546875" style="135"/>
    <col min="1793" max="1793" width="33.140625" style="135" bestFit="1" customWidth="1"/>
    <col min="1794" max="1794" width="17.7109375" style="135" customWidth="1"/>
    <col min="1795" max="1795" width="18.85546875" style="135" bestFit="1" customWidth="1"/>
    <col min="1796" max="1796" width="34.7109375" style="135" bestFit="1" customWidth="1"/>
    <col min="1797" max="1797" width="24.7109375" style="135" bestFit="1" customWidth="1"/>
    <col min="1798" max="1798" width="29.85546875" style="135" customWidth="1"/>
    <col min="1799" max="1799" width="36.28515625" style="135" customWidth="1"/>
    <col min="1800" max="1800" width="28.85546875" style="135" customWidth="1"/>
    <col min="1801" max="1801" width="11.42578125" style="135" customWidth="1"/>
    <col min="1802" max="2048" width="10.85546875" style="135"/>
    <col min="2049" max="2049" width="33.140625" style="135" bestFit="1" customWidth="1"/>
    <col min="2050" max="2050" width="17.7109375" style="135" customWidth="1"/>
    <col min="2051" max="2051" width="18.85546875" style="135" bestFit="1" customWidth="1"/>
    <col min="2052" max="2052" width="34.7109375" style="135" bestFit="1" customWidth="1"/>
    <col min="2053" max="2053" width="24.7109375" style="135" bestFit="1" customWidth="1"/>
    <col min="2054" max="2054" width="29.85546875" style="135" customWidth="1"/>
    <col min="2055" max="2055" width="36.28515625" style="135" customWidth="1"/>
    <col min="2056" max="2056" width="28.85546875" style="135" customWidth="1"/>
    <col min="2057" max="2057" width="11.42578125" style="135" customWidth="1"/>
    <col min="2058" max="2304" width="10.85546875" style="135"/>
    <col min="2305" max="2305" width="33.140625" style="135" bestFit="1" customWidth="1"/>
    <col min="2306" max="2306" width="17.7109375" style="135" customWidth="1"/>
    <col min="2307" max="2307" width="18.85546875" style="135" bestFit="1" customWidth="1"/>
    <col min="2308" max="2308" width="34.7109375" style="135" bestFit="1" customWidth="1"/>
    <col min="2309" max="2309" width="24.7109375" style="135" bestFit="1" customWidth="1"/>
    <col min="2310" max="2310" width="29.85546875" style="135" customWidth="1"/>
    <col min="2311" max="2311" width="36.28515625" style="135" customWidth="1"/>
    <col min="2312" max="2312" width="28.85546875" style="135" customWidth="1"/>
    <col min="2313" max="2313" width="11.42578125" style="135" customWidth="1"/>
    <col min="2314" max="2560" width="10.85546875" style="135"/>
    <col min="2561" max="2561" width="33.140625" style="135" bestFit="1" customWidth="1"/>
    <col min="2562" max="2562" width="17.7109375" style="135" customWidth="1"/>
    <col min="2563" max="2563" width="18.85546875" style="135" bestFit="1" customWidth="1"/>
    <col min="2564" max="2564" width="34.7109375" style="135" bestFit="1" customWidth="1"/>
    <col min="2565" max="2565" width="24.7109375" style="135" bestFit="1" customWidth="1"/>
    <col min="2566" max="2566" width="29.85546875" style="135" customWidth="1"/>
    <col min="2567" max="2567" width="36.28515625" style="135" customWidth="1"/>
    <col min="2568" max="2568" width="28.85546875" style="135" customWidth="1"/>
    <col min="2569" max="2569" width="11.42578125" style="135" customWidth="1"/>
    <col min="2570" max="2816" width="10.85546875" style="135"/>
    <col min="2817" max="2817" width="33.140625" style="135" bestFit="1" customWidth="1"/>
    <col min="2818" max="2818" width="17.7109375" style="135" customWidth="1"/>
    <col min="2819" max="2819" width="18.85546875" style="135" bestFit="1" customWidth="1"/>
    <col min="2820" max="2820" width="34.7109375" style="135" bestFit="1" customWidth="1"/>
    <col min="2821" max="2821" width="24.7109375" style="135" bestFit="1" customWidth="1"/>
    <col min="2822" max="2822" width="29.85546875" style="135" customWidth="1"/>
    <col min="2823" max="2823" width="36.28515625" style="135" customWidth="1"/>
    <col min="2824" max="2824" width="28.85546875" style="135" customWidth="1"/>
    <col min="2825" max="2825" width="11.42578125" style="135" customWidth="1"/>
    <col min="2826" max="3072" width="10.85546875" style="135"/>
    <col min="3073" max="3073" width="33.140625" style="135" bestFit="1" customWidth="1"/>
    <col min="3074" max="3074" width="17.7109375" style="135" customWidth="1"/>
    <col min="3075" max="3075" width="18.85546875" style="135" bestFit="1" customWidth="1"/>
    <col min="3076" max="3076" width="34.7109375" style="135" bestFit="1" customWidth="1"/>
    <col min="3077" max="3077" width="24.7109375" style="135" bestFit="1" customWidth="1"/>
    <col min="3078" max="3078" width="29.85546875" style="135" customWidth="1"/>
    <col min="3079" max="3079" width="36.28515625" style="135" customWidth="1"/>
    <col min="3080" max="3080" width="28.85546875" style="135" customWidth="1"/>
    <col min="3081" max="3081" width="11.42578125" style="135" customWidth="1"/>
    <col min="3082" max="3328" width="10.85546875" style="135"/>
    <col min="3329" max="3329" width="33.140625" style="135" bestFit="1" customWidth="1"/>
    <col min="3330" max="3330" width="17.7109375" style="135" customWidth="1"/>
    <col min="3331" max="3331" width="18.85546875" style="135" bestFit="1" customWidth="1"/>
    <col min="3332" max="3332" width="34.7109375" style="135" bestFit="1" customWidth="1"/>
    <col min="3333" max="3333" width="24.7109375" style="135" bestFit="1" customWidth="1"/>
    <col min="3334" max="3334" width="29.85546875" style="135" customWidth="1"/>
    <col min="3335" max="3335" width="36.28515625" style="135" customWidth="1"/>
    <col min="3336" max="3336" width="28.85546875" style="135" customWidth="1"/>
    <col min="3337" max="3337" width="11.42578125" style="135" customWidth="1"/>
    <col min="3338" max="3584" width="10.85546875" style="135"/>
    <col min="3585" max="3585" width="33.140625" style="135" bestFit="1" customWidth="1"/>
    <col min="3586" max="3586" width="17.7109375" style="135" customWidth="1"/>
    <col min="3587" max="3587" width="18.85546875" style="135" bestFit="1" customWidth="1"/>
    <col min="3588" max="3588" width="34.7109375" style="135" bestFit="1" customWidth="1"/>
    <col min="3589" max="3589" width="24.7109375" style="135" bestFit="1" customWidth="1"/>
    <col min="3590" max="3590" width="29.85546875" style="135" customWidth="1"/>
    <col min="3591" max="3591" width="36.28515625" style="135" customWidth="1"/>
    <col min="3592" max="3592" width="28.85546875" style="135" customWidth="1"/>
    <col min="3593" max="3593" width="11.42578125" style="135" customWidth="1"/>
    <col min="3594" max="3840" width="10.85546875" style="135"/>
    <col min="3841" max="3841" width="33.140625" style="135" bestFit="1" customWidth="1"/>
    <col min="3842" max="3842" width="17.7109375" style="135" customWidth="1"/>
    <col min="3843" max="3843" width="18.85546875" style="135" bestFit="1" customWidth="1"/>
    <col min="3844" max="3844" width="34.7109375" style="135" bestFit="1" customWidth="1"/>
    <col min="3845" max="3845" width="24.7109375" style="135" bestFit="1" customWidth="1"/>
    <col min="3846" max="3846" width="29.85546875" style="135" customWidth="1"/>
    <col min="3847" max="3847" width="36.28515625" style="135" customWidth="1"/>
    <col min="3848" max="3848" width="28.85546875" style="135" customWidth="1"/>
    <col min="3849" max="3849" width="11.42578125" style="135" customWidth="1"/>
    <col min="3850" max="4096" width="10.85546875" style="135"/>
    <col min="4097" max="4097" width="33.140625" style="135" bestFit="1" customWidth="1"/>
    <col min="4098" max="4098" width="17.7109375" style="135" customWidth="1"/>
    <col min="4099" max="4099" width="18.85546875" style="135" bestFit="1" customWidth="1"/>
    <col min="4100" max="4100" width="34.7109375" style="135" bestFit="1" customWidth="1"/>
    <col min="4101" max="4101" width="24.7109375" style="135" bestFit="1" customWidth="1"/>
    <col min="4102" max="4102" width="29.85546875" style="135" customWidth="1"/>
    <col min="4103" max="4103" width="36.28515625" style="135" customWidth="1"/>
    <col min="4104" max="4104" width="28.85546875" style="135" customWidth="1"/>
    <col min="4105" max="4105" width="11.42578125" style="135" customWidth="1"/>
    <col min="4106" max="4352" width="10.85546875" style="135"/>
    <col min="4353" max="4353" width="33.140625" style="135" bestFit="1" customWidth="1"/>
    <col min="4354" max="4354" width="17.7109375" style="135" customWidth="1"/>
    <col min="4355" max="4355" width="18.85546875" style="135" bestFit="1" customWidth="1"/>
    <col min="4356" max="4356" width="34.7109375" style="135" bestFit="1" customWidth="1"/>
    <col min="4357" max="4357" width="24.7109375" style="135" bestFit="1" customWidth="1"/>
    <col min="4358" max="4358" width="29.85546875" style="135" customWidth="1"/>
    <col min="4359" max="4359" width="36.28515625" style="135" customWidth="1"/>
    <col min="4360" max="4360" width="28.85546875" style="135" customWidth="1"/>
    <col min="4361" max="4361" width="11.42578125" style="135" customWidth="1"/>
    <col min="4362" max="4608" width="10.85546875" style="135"/>
    <col min="4609" max="4609" width="33.140625" style="135" bestFit="1" customWidth="1"/>
    <col min="4610" max="4610" width="17.7109375" style="135" customWidth="1"/>
    <col min="4611" max="4611" width="18.85546875" style="135" bestFit="1" customWidth="1"/>
    <col min="4612" max="4612" width="34.7109375" style="135" bestFit="1" customWidth="1"/>
    <col min="4613" max="4613" width="24.7109375" style="135" bestFit="1" customWidth="1"/>
    <col min="4614" max="4614" width="29.85546875" style="135" customWidth="1"/>
    <col min="4615" max="4615" width="36.28515625" style="135" customWidth="1"/>
    <col min="4616" max="4616" width="28.85546875" style="135" customWidth="1"/>
    <col min="4617" max="4617" width="11.42578125" style="135" customWidth="1"/>
    <col min="4618" max="4864" width="10.85546875" style="135"/>
    <col min="4865" max="4865" width="33.140625" style="135" bestFit="1" customWidth="1"/>
    <col min="4866" max="4866" width="17.7109375" style="135" customWidth="1"/>
    <col min="4867" max="4867" width="18.85546875" style="135" bestFit="1" customWidth="1"/>
    <col min="4868" max="4868" width="34.7109375" style="135" bestFit="1" customWidth="1"/>
    <col min="4869" max="4869" width="24.7109375" style="135" bestFit="1" customWidth="1"/>
    <col min="4870" max="4870" width="29.85546875" style="135" customWidth="1"/>
    <col min="4871" max="4871" width="36.28515625" style="135" customWidth="1"/>
    <col min="4872" max="4872" width="28.85546875" style="135" customWidth="1"/>
    <col min="4873" max="4873" width="11.42578125" style="135" customWidth="1"/>
    <col min="4874" max="5120" width="10.85546875" style="135"/>
    <col min="5121" max="5121" width="33.140625" style="135" bestFit="1" customWidth="1"/>
    <col min="5122" max="5122" width="17.7109375" style="135" customWidth="1"/>
    <col min="5123" max="5123" width="18.85546875" style="135" bestFit="1" customWidth="1"/>
    <col min="5124" max="5124" width="34.7109375" style="135" bestFit="1" customWidth="1"/>
    <col min="5125" max="5125" width="24.7109375" style="135" bestFit="1" customWidth="1"/>
    <col min="5126" max="5126" width="29.85546875" style="135" customWidth="1"/>
    <col min="5127" max="5127" width="36.28515625" style="135" customWidth="1"/>
    <col min="5128" max="5128" width="28.85546875" style="135" customWidth="1"/>
    <col min="5129" max="5129" width="11.42578125" style="135" customWidth="1"/>
    <col min="5130" max="5376" width="10.85546875" style="135"/>
    <col min="5377" max="5377" width="33.140625" style="135" bestFit="1" customWidth="1"/>
    <col min="5378" max="5378" width="17.7109375" style="135" customWidth="1"/>
    <col min="5379" max="5379" width="18.85546875" style="135" bestFit="1" customWidth="1"/>
    <col min="5380" max="5380" width="34.7109375" style="135" bestFit="1" customWidth="1"/>
    <col min="5381" max="5381" width="24.7109375" style="135" bestFit="1" customWidth="1"/>
    <col min="5382" max="5382" width="29.85546875" style="135" customWidth="1"/>
    <col min="5383" max="5383" width="36.28515625" style="135" customWidth="1"/>
    <col min="5384" max="5384" width="28.85546875" style="135" customWidth="1"/>
    <col min="5385" max="5385" width="11.42578125" style="135" customWidth="1"/>
    <col min="5386" max="5632" width="10.85546875" style="135"/>
    <col min="5633" max="5633" width="33.140625" style="135" bestFit="1" customWidth="1"/>
    <col min="5634" max="5634" width="17.7109375" style="135" customWidth="1"/>
    <col min="5635" max="5635" width="18.85546875" style="135" bestFit="1" customWidth="1"/>
    <col min="5636" max="5636" width="34.7109375" style="135" bestFit="1" customWidth="1"/>
    <col min="5637" max="5637" width="24.7109375" style="135" bestFit="1" customWidth="1"/>
    <col min="5638" max="5638" width="29.85546875" style="135" customWidth="1"/>
    <col min="5639" max="5639" width="36.28515625" style="135" customWidth="1"/>
    <col min="5640" max="5640" width="28.85546875" style="135" customWidth="1"/>
    <col min="5641" max="5641" width="11.42578125" style="135" customWidth="1"/>
    <col min="5642" max="5888" width="10.85546875" style="135"/>
    <col min="5889" max="5889" width="33.140625" style="135" bestFit="1" customWidth="1"/>
    <col min="5890" max="5890" width="17.7109375" style="135" customWidth="1"/>
    <col min="5891" max="5891" width="18.85546875" style="135" bestFit="1" customWidth="1"/>
    <col min="5892" max="5892" width="34.7109375" style="135" bestFit="1" customWidth="1"/>
    <col min="5893" max="5893" width="24.7109375" style="135" bestFit="1" customWidth="1"/>
    <col min="5894" max="5894" width="29.85546875" style="135" customWidth="1"/>
    <col min="5895" max="5895" width="36.28515625" style="135" customWidth="1"/>
    <col min="5896" max="5896" width="28.85546875" style="135" customWidth="1"/>
    <col min="5897" max="5897" width="11.42578125" style="135" customWidth="1"/>
    <col min="5898" max="6144" width="10.85546875" style="135"/>
    <col min="6145" max="6145" width="33.140625" style="135" bestFit="1" customWidth="1"/>
    <col min="6146" max="6146" width="17.7109375" style="135" customWidth="1"/>
    <col min="6147" max="6147" width="18.85546875" style="135" bestFit="1" customWidth="1"/>
    <col min="6148" max="6148" width="34.7109375" style="135" bestFit="1" customWidth="1"/>
    <col min="6149" max="6149" width="24.7109375" style="135" bestFit="1" customWidth="1"/>
    <col min="6150" max="6150" width="29.85546875" style="135" customWidth="1"/>
    <col min="6151" max="6151" width="36.28515625" style="135" customWidth="1"/>
    <col min="6152" max="6152" width="28.85546875" style="135" customWidth="1"/>
    <col min="6153" max="6153" width="11.42578125" style="135" customWidth="1"/>
    <col min="6154" max="6400" width="10.85546875" style="135"/>
    <col min="6401" max="6401" width="33.140625" style="135" bestFit="1" customWidth="1"/>
    <col min="6402" max="6402" width="17.7109375" style="135" customWidth="1"/>
    <col min="6403" max="6403" width="18.85546875" style="135" bestFit="1" customWidth="1"/>
    <col min="6404" max="6404" width="34.7109375" style="135" bestFit="1" customWidth="1"/>
    <col min="6405" max="6405" width="24.7109375" style="135" bestFit="1" customWidth="1"/>
    <col min="6406" max="6406" width="29.85546875" style="135" customWidth="1"/>
    <col min="6407" max="6407" width="36.28515625" style="135" customWidth="1"/>
    <col min="6408" max="6408" width="28.85546875" style="135" customWidth="1"/>
    <col min="6409" max="6409" width="11.42578125" style="135" customWidth="1"/>
    <col min="6410" max="6656" width="10.85546875" style="135"/>
    <col min="6657" max="6657" width="33.140625" style="135" bestFit="1" customWidth="1"/>
    <col min="6658" max="6658" width="17.7109375" style="135" customWidth="1"/>
    <col min="6659" max="6659" width="18.85546875" style="135" bestFit="1" customWidth="1"/>
    <col min="6660" max="6660" width="34.7109375" style="135" bestFit="1" customWidth="1"/>
    <col min="6661" max="6661" width="24.7109375" style="135" bestFit="1" customWidth="1"/>
    <col min="6662" max="6662" width="29.85546875" style="135" customWidth="1"/>
    <col min="6663" max="6663" width="36.28515625" style="135" customWidth="1"/>
    <col min="6664" max="6664" width="28.85546875" style="135" customWidth="1"/>
    <col min="6665" max="6665" width="11.42578125" style="135" customWidth="1"/>
    <col min="6666" max="6912" width="10.85546875" style="135"/>
    <col min="6913" max="6913" width="33.140625" style="135" bestFit="1" customWidth="1"/>
    <col min="6914" max="6914" width="17.7109375" style="135" customWidth="1"/>
    <col min="6915" max="6915" width="18.85546875" style="135" bestFit="1" customWidth="1"/>
    <col min="6916" max="6916" width="34.7109375" style="135" bestFit="1" customWidth="1"/>
    <col min="6917" max="6917" width="24.7109375" style="135" bestFit="1" customWidth="1"/>
    <col min="6918" max="6918" width="29.85546875" style="135" customWidth="1"/>
    <col min="6919" max="6919" width="36.28515625" style="135" customWidth="1"/>
    <col min="6920" max="6920" width="28.85546875" style="135" customWidth="1"/>
    <col min="6921" max="6921" width="11.42578125" style="135" customWidth="1"/>
    <col min="6922" max="7168" width="10.85546875" style="135"/>
    <col min="7169" max="7169" width="33.140625" style="135" bestFit="1" customWidth="1"/>
    <col min="7170" max="7170" width="17.7109375" style="135" customWidth="1"/>
    <col min="7171" max="7171" width="18.85546875" style="135" bestFit="1" customWidth="1"/>
    <col min="7172" max="7172" width="34.7109375" style="135" bestFit="1" customWidth="1"/>
    <col min="7173" max="7173" width="24.7109375" style="135" bestFit="1" customWidth="1"/>
    <col min="7174" max="7174" width="29.85546875" style="135" customWidth="1"/>
    <col min="7175" max="7175" width="36.28515625" style="135" customWidth="1"/>
    <col min="7176" max="7176" width="28.85546875" style="135" customWidth="1"/>
    <col min="7177" max="7177" width="11.42578125" style="135" customWidth="1"/>
    <col min="7178" max="7424" width="10.85546875" style="135"/>
    <col min="7425" max="7425" width="33.140625" style="135" bestFit="1" customWidth="1"/>
    <col min="7426" max="7426" width="17.7109375" style="135" customWidth="1"/>
    <col min="7427" max="7427" width="18.85546875" style="135" bestFit="1" customWidth="1"/>
    <col min="7428" max="7428" width="34.7109375" style="135" bestFit="1" customWidth="1"/>
    <col min="7429" max="7429" width="24.7109375" style="135" bestFit="1" customWidth="1"/>
    <col min="7430" max="7430" width="29.85546875" style="135" customWidth="1"/>
    <col min="7431" max="7431" width="36.28515625" style="135" customWidth="1"/>
    <col min="7432" max="7432" width="28.85546875" style="135" customWidth="1"/>
    <col min="7433" max="7433" width="11.42578125" style="135" customWidth="1"/>
    <col min="7434" max="7680" width="10.85546875" style="135"/>
    <col min="7681" max="7681" width="33.140625" style="135" bestFit="1" customWidth="1"/>
    <col min="7682" max="7682" width="17.7109375" style="135" customWidth="1"/>
    <col min="7683" max="7683" width="18.85546875" style="135" bestFit="1" customWidth="1"/>
    <col min="7684" max="7684" width="34.7109375" style="135" bestFit="1" customWidth="1"/>
    <col min="7685" max="7685" width="24.7109375" style="135" bestFit="1" customWidth="1"/>
    <col min="7686" max="7686" width="29.85546875" style="135" customWidth="1"/>
    <col min="7687" max="7687" width="36.28515625" style="135" customWidth="1"/>
    <col min="7688" max="7688" width="28.85546875" style="135" customWidth="1"/>
    <col min="7689" max="7689" width="11.42578125" style="135" customWidth="1"/>
    <col min="7690" max="7936" width="10.85546875" style="135"/>
    <col min="7937" max="7937" width="33.140625" style="135" bestFit="1" customWidth="1"/>
    <col min="7938" max="7938" width="17.7109375" style="135" customWidth="1"/>
    <col min="7939" max="7939" width="18.85546875" style="135" bestFit="1" customWidth="1"/>
    <col min="7940" max="7940" width="34.7109375" style="135" bestFit="1" customWidth="1"/>
    <col min="7941" max="7941" width="24.7109375" style="135" bestFit="1" customWidth="1"/>
    <col min="7942" max="7942" width="29.85546875" style="135" customWidth="1"/>
    <col min="7943" max="7943" width="36.28515625" style="135" customWidth="1"/>
    <col min="7944" max="7944" width="28.85546875" style="135" customWidth="1"/>
    <col min="7945" max="7945" width="11.42578125" style="135" customWidth="1"/>
    <col min="7946" max="8192" width="10.85546875" style="135"/>
    <col min="8193" max="8193" width="33.140625" style="135" bestFit="1" customWidth="1"/>
    <col min="8194" max="8194" width="17.7109375" style="135" customWidth="1"/>
    <col min="8195" max="8195" width="18.85546875" style="135" bestFit="1" customWidth="1"/>
    <col min="8196" max="8196" width="34.7109375" style="135" bestFit="1" customWidth="1"/>
    <col min="8197" max="8197" width="24.7109375" style="135" bestFit="1" customWidth="1"/>
    <col min="8198" max="8198" width="29.85546875" style="135" customWidth="1"/>
    <col min="8199" max="8199" width="36.28515625" style="135" customWidth="1"/>
    <col min="8200" max="8200" width="28.85546875" style="135" customWidth="1"/>
    <col min="8201" max="8201" width="11.42578125" style="135" customWidth="1"/>
    <col min="8202" max="8448" width="10.85546875" style="135"/>
    <col min="8449" max="8449" width="33.140625" style="135" bestFit="1" customWidth="1"/>
    <col min="8450" max="8450" width="17.7109375" style="135" customWidth="1"/>
    <col min="8451" max="8451" width="18.85546875" style="135" bestFit="1" customWidth="1"/>
    <col min="8452" max="8452" width="34.7109375" style="135" bestFit="1" customWidth="1"/>
    <col min="8453" max="8453" width="24.7109375" style="135" bestFit="1" customWidth="1"/>
    <col min="8454" max="8454" width="29.85546875" style="135" customWidth="1"/>
    <col min="8455" max="8455" width="36.28515625" style="135" customWidth="1"/>
    <col min="8456" max="8456" width="28.85546875" style="135" customWidth="1"/>
    <col min="8457" max="8457" width="11.42578125" style="135" customWidth="1"/>
    <col min="8458" max="8704" width="10.85546875" style="135"/>
    <col min="8705" max="8705" width="33.140625" style="135" bestFit="1" customWidth="1"/>
    <col min="8706" max="8706" width="17.7109375" style="135" customWidth="1"/>
    <col min="8707" max="8707" width="18.85546875" style="135" bestFit="1" customWidth="1"/>
    <col min="8708" max="8708" width="34.7109375" style="135" bestFit="1" customWidth="1"/>
    <col min="8709" max="8709" width="24.7109375" style="135" bestFit="1" customWidth="1"/>
    <col min="8710" max="8710" width="29.85546875" style="135" customWidth="1"/>
    <col min="8711" max="8711" width="36.28515625" style="135" customWidth="1"/>
    <col min="8712" max="8712" width="28.85546875" style="135" customWidth="1"/>
    <col min="8713" max="8713" width="11.42578125" style="135" customWidth="1"/>
    <col min="8714" max="8960" width="10.85546875" style="135"/>
    <col min="8961" max="8961" width="33.140625" style="135" bestFit="1" customWidth="1"/>
    <col min="8962" max="8962" width="17.7109375" style="135" customWidth="1"/>
    <col min="8963" max="8963" width="18.85546875" style="135" bestFit="1" customWidth="1"/>
    <col min="8964" max="8964" width="34.7109375" style="135" bestFit="1" customWidth="1"/>
    <col min="8965" max="8965" width="24.7109375" style="135" bestFit="1" customWidth="1"/>
    <col min="8966" max="8966" width="29.85546875" style="135" customWidth="1"/>
    <col min="8967" max="8967" width="36.28515625" style="135" customWidth="1"/>
    <col min="8968" max="8968" width="28.85546875" style="135" customWidth="1"/>
    <col min="8969" max="8969" width="11.42578125" style="135" customWidth="1"/>
    <col min="8970" max="9216" width="10.85546875" style="135"/>
    <col min="9217" max="9217" width="33.140625" style="135" bestFit="1" customWidth="1"/>
    <col min="9218" max="9218" width="17.7109375" style="135" customWidth="1"/>
    <col min="9219" max="9219" width="18.85546875" style="135" bestFit="1" customWidth="1"/>
    <col min="9220" max="9220" width="34.7109375" style="135" bestFit="1" customWidth="1"/>
    <col min="9221" max="9221" width="24.7109375" style="135" bestFit="1" customWidth="1"/>
    <col min="9222" max="9222" width="29.85546875" style="135" customWidth="1"/>
    <col min="9223" max="9223" width="36.28515625" style="135" customWidth="1"/>
    <col min="9224" max="9224" width="28.85546875" style="135" customWidth="1"/>
    <col min="9225" max="9225" width="11.42578125" style="135" customWidth="1"/>
    <col min="9226" max="9472" width="10.85546875" style="135"/>
    <col min="9473" max="9473" width="33.140625" style="135" bestFit="1" customWidth="1"/>
    <col min="9474" max="9474" width="17.7109375" style="135" customWidth="1"/>
    <col min="9475" max="9475" width="18.85546875" style="135" bestFit="1" customWidth="1"/>
    <col min="9476" max="9476" width="34.7109375" style="135" bestFit="1" customWidth="1"/>
    <col min="9477" max="9477" width="24.7109375" style="135" bestFit="1" customWidth="1"/>
    <col min="9478" max="9478" width="29.85546875" style="135" customWidth="1"/>
    <col min="9479" max="9479" width="36.28515625" style="135" customWidth="1"/>
    <col min="9480" max="9480" width="28.85546875" style="135" customWidth="1"/>
    <col min="9481" max="9481" width="11.42578125" style="135" customWidth="1"/>
    <col min="9482" max="9728" width="10.85546875" style="135"/>
    <col min="9729" max="9729" width="33.140625" style="135" bestFit="1" customWidth="1"/>
    <col min="9730" max="9730" width="17.7109375" style="135" customWidth="1"/>
    <col min="9731" max="9731" width="18.85546875" style="135" bestFit="1" customWidth="1"/>
    <col min="9732" max="9732" width="34.7109375" style="135" bestFit="1" customWidth="1"/>
    <col min="9733" max="9733" width="24.7109375" style="135" bestFit="1" customWidth="1"/>
    <col min="9734" max="9734" width="29.85546875" style="135" customWidth="1"/>
    <col min="9735" max="9735" width="36.28515625" style="135" customWidth="1"/>
    <col min="9736" max="9736" width="28.85546875" style="135" customWidth="1"/>
    <col min="9737" max="9737" width="11.42578125" style="135" customWidth="1"/>
    <col min="9738" max="9984" width="10.85546875" style="135"/>
    <col min="9985" max="9985" width="33.140625" style="135" bestFit="1" customWidth="1"/>
    <col min="9986" max="9986" width="17.7109375" style="135" customWidth="1"/>
    <col min="9987" max="9987" width="18.85546875" style="135" bestFit="1" customWidth="1"/>
    <col min="9988" max="9988" width="34.7109375" style="135" bestFit="1" customWidth="1"/>
    <col min="9989" max="9989" width="24.7109375" style="135" bestFit="1" customWidth="1"/>
    <col min="9990" max="9990" width="29.85546875" style="135" customWidth="1"/>
    <col min="9991" max="9991" width="36.28515625" style="135" customWidth="1"/>
    <col min="9992" max="9992" width="28.85546875" style="135" customWidth="1"/>
    <col min="9993" max="9993" width="11.42578125" style="135" customWidth="1"/>
    <col min="9994" max="10240" width="10.85546875" style="135"/>
    <col min="10241" max="10241" width="33.140625" style="135" bestFit="1" customWidth="1"/>
    <col min="10242" max="10242" width="17.7109375" style="135" customWidth="1"/>
    <col min="10243" max="10243" width="18.85546875" style="135" bestFit="1" customWidth="1"/>
    <col min="10244" max="10244" width="34.7109375" style="135" bestFit="1" customWidth="1"/>
    <col min="10245" max="10245" width="24.7109375" style="135" bestFit="1" customWidth="1"/>
    <col min="10246" max="10246" width="29.85546875" style="135" customWidth="1"/>
    <col min="10247" max="10247" width="36.28515625" style="135" customWidth="1"/>
    <col min="10248" max="10248" width="28.85546875" style="135" customWidth="1"/>
    <col min="10249" max="10249" width="11.42578125" style="135" customWidth="1"/>
    <col min="10250" max="10496" width="10.85546875" style="135"/>
    <col min="10497" max="10497" width="33.140625" style="135" bestFit="1" customWidth="1"/>
    <col min="10498" max="10498" width="17.7109375" style="135" customWidth="1"/>
    <col min="10499" max="10499" width="18.85546875" style="135" bestFit="1" customWidth="1"/>
    <col min="10500" max="10500" width="34.7109375" style="135" bestFit="1" customWidth="1"/>
    <col min="10501" max="10501" width="24.7109375" style="135" bestFit="1" customWidth="1"/>
    <col min="10502" max="10502" width="29.85546875" style="135" customWidth="1"/>
    <col min="10503" max="10503" width="36.28515625" style="135" customWidth="1"/>
    <col min="10504" max="10504" width="28.85546875" style="135" customWidth="1"/>
    <col min="10505" max="10505" width="11.42578125" style="135" customWidth="1"/>
    <col min="10506" max="10752" width="10.85546875" style="135"/>
    <col min="10753" max="10753" width="33.140625" style="135" bestFit="1" customWidth="1"/>
    <col min="10754" max="10754" width="17.7109375" style="135" customWidth="1"/>
    <col min="10755" max="10755" width="18.85546875" style="135" bestFit="1" customWidth="1"/>
    <col min="10756" max="10756" width="34.7109375" style="135" bestFit="1" customWidth="1"/>
    <col min="10757" max="10757" width="24.7109375" style="135" bestFit="1" customWidth="1"/>
    <col min="10758" max="10758" width="29.85546875" style="135" customWidth="1"/>
    <col min="10759" max="10759" width="36.28515625" style="135" customWidth="1"/>
    <col min="10760" max="10760" width="28.85546875" style="135" customWidth="1"/>
    <col min="10761" max="10761" width="11.42578125" style="135" customWidth="1"/>
    <col min="10762" max="11008" width="10.85546875" style="135"/>
    <col min="11009" max="11009" width="33.140625" style="135" bestFit="1" customWidth="1"/>
    <col min="11010" max="11010" width="17.7109375" style="135" customWidth="1"/>
    <col min="11011" max="11011" width="18.85546875" style="135" bestFit="1" customWidth="1"/>
    <col min="11012" max="11012" width="34.7109375" style="135" bestFit="1" customWidth="1"/>
    <col min="11013" max="11013" width="24.7109375" style="135" bestFit="1" customWidth="1"/>
    <col min="11014" max="11014" width="29.85546875" style="135" customWidth="1"/>
    <col min="11015" max="11015" width="36.28515625" style="135" customWidth="1"/>
    <col min="11016" max="11016" width="28.85546875" style="135" customWidth="1"/>
    <col min="11017" max="11017" width="11.42578125" style="135" customWidth="1"/>
    <col min="11018" max="11264" width="10.85546875" style="135"/>
    <col min="11265" max="11265" width="33.140625" style="135" bestFit="1" customWidth="1"/>
    <col min="11266" max="11266" width="17.7109375" style="135" customWidth="1"/>
    <col min="11267" max="11267" width="18.85546875" style="135" bestFit="1" customWidth="1"/>
    <col min="11268" max="11268" width="34.7109375" style="135" bestFit="1" customWidth="1"/>
    <col min="11269" max="11269" width="24.7109375" style="135" bestFit="1" customWidth="1"/>
    <col min="11270" max="11270" width="29.85546875" style="135" customWidth="1"/>
    <col min="11271" max="11271" width="36.28515625" style="135" customWidth="1"/>
    <col min="11272" max="11272" width="28.85546875" style="135" customWidth="1"/>
    <col min="11273" max="11273" width="11.42578125" style="135" customWidth="1"/>
    <col min="11274" max="11520" width="10.85546875" style="135"/>
    <col min="11521" max="11521" width="33.140625" style="135" bestFit="1" customWidth="1"/>
    <col min="11522" max="11522" width="17.7109375" style="135" customWidth="1"/>
    <col min="11523" max="11523" width="18.85546875" style="135" bestFit="1" customWidth="1"/>
    <col min="11524" max="11524" width="34.7109375" style="135" bestFit="1" customWidth="1"/>
    <col min="11525" max="11525" width="24.7109375" style="135" bestFit="1" customWidth="1"/>
    <col min="11526" max="11526" width="29.85546875" style="135" customWidth="1"/>
    <col min="11527" max="11527" width="36.28515625" style="135" customWidth="1"/>
    <col min="11528" max="11528" width="28.85546875" style="135" customWidth="1"/>
    <col min="11529" max="11529" width="11.42578125" style="135" customWidth="1"/>
    <col min="11530" max="11776" width="10.85546875" style="135"/>
    <col min="11777" max="11777" width="33.140625" style="135" bestFit="1" customWidth="1"/>
    <col min="11778" max="11778" width="17.7109375" style="135" customWidth="1"/>
    <col min="11779" max="11779" width="18.85546875" style="135" bestFit="1" customWidth="1"/>
    <col min="11780" max="11780" width="34.7109375" style="135" bestFit="1" customWidth="1"/>
    <col min="11781" max="11781" width="24.7109375" style="135" bestFit="1" customWidth="1"/>
    <col min="11782" max="11782" width="29.85546875" style="135" customWidth="1"/>
    <col min="11783" max="11783" width="36.28515625" style="135" customWidth="1"/>
    <col min="11784" max="11784" width="28.85546875" style="135" customWidth="1"/>
    <col min="11785" max="11785" width="11.42578125" style="135" customWidth="1"/>
    <col min="11786" max="12032" width="10.85546875" style="135"/>
    <col min="12033" max="12033" width="33.140625" style="135" bestFit="1" customWidth="1"/>
    <col min="12034" max="12034" width="17.7109375" style="135" customWidth="1"/>
    <col min="12035" max="12035" width="18.85546875" style="135" bestFit="1" customWidth="1"/>
    <col min="12036" max="12036" width="34.7109375" style="135" bestFit="1" customWidth="1"/>
    <col min="12037" max="12037" width="24.7109375" style="135" bestFit="1" customWidth="1"/>
    <col min="12038" max="12038" width="29.85546875" style="135" customWidth="1"/>
    <col min="12039" max="12039" width="36.28515625" style="135" customWidth="1"/>
    <col min="12040" max="12040" width="28.85546875" style="135" customWidth="1"/>
    <col min="12041" max="12041" width="11.42578125" style="135" customWidth="1"/>
    <col min="12042" max="12288" width="10.85546875" style="135"/>
    <col min="12289" max="12289" width="33.140625" style="135" bestFit="1" customWidth="1"/>
    <col min="12290" max="12290" width="17.7109375" style="135" customWidth="1"/>
    <col min="12291" max="12291" width="18.85546875" style="135" bestFit="1" customWidth="1"/>
    <col min="12292" max="12292" width="34.7109375" style="135" bestFit="1" customWidth="1"/>
    <col min="12293" max="12293" width="24.7109375" style="135" bestFit="1" customWidth="1"/>
    <col min="12294" max="12294" width="29.85546875" style="135" customWidth="1"/>
    <col min="12295" max="12295" width="36.28515625" style="135" customWidth="1"/>
    <col min="12296" max="12296" width="28.85546875" style="135" customWidth="1"/>
    <col min="12297" max="12297" width="11.42578125" style="135" customWidth="1"/>
    <col min="12298" max="12544" width="10.85546875" style="135"/>
    <col min="12545" max="12545" width="33.140625" style="135" bestFit="1" customWidth="1"/>
    <col min="12546" max="12546" width="17.7109375" style="135" customWidth="1"/>
    <col min="12547" max="12547" width="18.85546875" style="135" bestFit="1" customWidth="1"/>
    <col min="12548" max="12548" width="34.7109375" style="135" bestFit="1" customWidth="1"/>
    <col min="12549" max="12549" width="24.7109375" style="135" bestFit="1" customWidth="1"/>
    <col min="12550" max="12550" width="29.85546875" style="135" customWidth="1"/>
    <col min="12551" max="12551" width="36.28515625" style="135" customWidth="1"/>
    <col min="12552" max="12552" width="28.85546875" style="135" customWidth="1"/>
    <col min="12553" max="12553" width="11.42578125" style="135" customWidth="1"/>
    <col min="12554" max="12800" width="10.85546875" style="135"/>
    <col min="12801" max="12801" width="33.140625" style="135" bestFit="1" customWidth="1"/>
    <col min="12802" max="12802" width="17.7109375" style="135" customWidth="1"/>
    <col min="12803" max="12803" width="18.85546875" style="135" bestFit="1" customWidth="1"/>
    <col min="12804" max="12804" width="34.7109375" style="135" bestFit="1" customWidth="1"/>
    <col min="12805" max="12805" width="24.7109375" style="135" bestFit="1" customWidth="1"/>
    <col min="12806" max="12806" width="29.85546875" style="135" customWidth="1"/>
    <col min="12807" max="12807" width="36.28515625" style="135" customWidth="1"/>
    <col min="12808" max="12808" width="28.85546875" style="135" customWidth="1"/>
    <col min="12809" max="12809" width="11.42578125" style="135" customWidth="1"/>
    <col min="12810" max="13056" width="10.85546875" style="135"/>
    <col min="13057" max="13057" width="33.140625" style="135" bestFit="1" customWidth="1"/>
    <col min="13058" max="13058" width="17.7109375" style="135" customWidth="1"/>
    <col min="13059" max="13059" width="18.85546875" style="135" bestFit="1" customWidth="1"/>
    <col min="13060" max="13060" width="34.7109375" style="135" bestFit="1" customWidth="1"/>
    <col min="13061" max="13061" width="24.7109375" style="135" bestFit="1" customWidth="1"/>
    <col min="13062" max="13062" width="29.85546875" style="135" customWidth="1"/>
    <col min="13063" max="13063" width="36.28515625" style="135" customWidth="1"/>
    <col min="13064" max="13064" width="28.85546875" style="135" customWidth="1"/>
    <col min="13065" max="13065" width="11.42578125" style="135" customWidth="1"/>
    <col min="13066" max="13312" width="10.85546875" style="135"/>
    <col min="13313" max="13313" width="33.140625" style="135" bestFit="1" customWidth="1"/>
    <col min="13314" max="13314" width="17.7109375" style="135" customWidth="1"/>
    <col min="13315" max="13315" width="18.85546875" style="135" bestFit="1" customWidth="1"/>
    <col min="13316" max="13316" width="34.7109375" style="135" bestFit="1" customWidth="1"/>
    <col min="13317" max="13317" width="24.7109375" style="135" bestFit="1" customWidth="1"/>
    <col min="13318" max="13318" width="29.85546875" style="135" customWidth="1"/>
    <col min="13319" max="13319" width="36.28515625" style="135" customWidth="1"/>
    <col min="13320" max="13320" width="28.85546875" style="135" customWidth="1"/>
    <col min="13321" max="13321" width="11.42578125" style="135" customWidth="1"/>
    <col min="13322" max="13568" width="10.85546875" style="135"/>
    <col min="13569" max="13569" width="33.140625" style="135" bestFit="1" customWidth="1"/>
    <col min="13570" max="13570" width="17.7109375" style="135" customWidth="1"/>
    <col min="13571" max="13571" width="18.85546875" style="135" bestFit="1" customWidth="1"/>
    <col min="13572" max="13572" width="34.7109375" style="135" bestFit="1" customWidth="1"/>
    <col min="13573" max="13573" width="24.7109375" style="135" bestFit="1" customWidth="1"/>
    <col min="13574" max="13574" width="29.85546875" style="135" customWidth="1"/>
    <col min="13575" max="13575" width="36.28515625" style="135" customWidth="1"/>
    <col min="13576" max="13576" width="28.85546875" style="135" customWidth="1"/>
    <col min="13577" max="13577" width="11.42578125" style="135" customWidth="1"/>
    <col min="13578" max="13824" width="10.85546875" style="135"/>
    <col min="13825" max="13825" width="33.140625" style="135" bestFit="1" customWidth="1"/>
    <col min="13826" max="13826" width="17.7109375" style="135" customWidth="1"/>
    <col min="13827" max="13827" width="18.85546875" style="135" bestFit="1" customWidth="1"/>
    <col min="13828" max="13828" width="34.7109375" style="135" bestFit="1" customWidth="1"/>
    <col min="13829" max="13829" width="24.7109375" style="135" bestFit="1" customWidth="1"/>
    <col min="13830" max="13830" width="29.85546875" style="135" customWidth="1"/>
    <col min="13831" max="13831" width="36.28515625" style="135" customWidth="1"/>
    <col min="13832" max="13832" width="28.85546875" style="135" customWidth="1"/>
    <col min="13833" max="13833" width="11.42578125" style="135" customWidth="1"/>
    <col min="13834" max="14080" width="10.85546875" style="135"/>
    <col min="14081" max="14081" width="33.140625" style="135" bestFit="1" customWidth="1"/>
    <col min="14082" max="14082" width="17.7109375" style="135" customWidth="1"/>
    <col min="14083" max="14083" width="18.85546875" style="135" bestFit="1" customWidth="1"/>
    <col min="14084" max="14084" width="34.7109375" style="135" bestFit="1" customWidth="1"/>
    <col min="14085" max="14085" width="24.7109375" style="135" bestFit="1" customWidth="1"/>
    <col min="14086" max="14086" width="29.85546875" style="135" customWidth="1"/>
    <col min="14087" max="14087" width="36.28515625" style="135" customWidth="1"/>
    <col min="14088" max="14088" width="28.85546875" style="135" customWidth="1"/>
    <col min="14089" max="14089" width="11.42578125" style="135" customWidth="1"/>
    <col min="14090" max="14336" width="10.85546875" style="135"/>
    <col min="14337" max="14337" width="33.140625" style="135" bestFit="1" customWidth="1"/>
    <col min="14338" max="14338" width="17.7109375" style="135" customWidth="1"/>
    <col min="14339" max="14339" width="18.85546875" style="135" bestFit="1" customWidth="1"/>
    <col min="14340" max="14340" width="34.7109375" style="135" bestFit="1" customWidth="1"/>
    <col min="14341" max="14341" width="24.7109375" style="135" bestFit="1" customWidth="1"/>
    <col min="14342" max="14342" width="29.85546875" style="135" customWidth="1"/>
    <col min="14343" max="14343" width="36.28515625" style="135" customWidth="1"/>
    <col min="14344" max="14344" width="28.85546875" style="135" customWidth="1"/>
    <col min="14345" max="14345" width="11.42578125" style="135" customWidth="1"/>
    <col min="14346" max="14592" width="10.85546875" style="135"/>
    <col min="14593" max="14593" width="33.140625" style="135" bestFit="1" customWidth="1"/>
    <col min="14594" max="14594" width="17.7109375" style="135" customWidth="1"/>
    <col min="14595" max="14595" width="18.85546875" style="135" bestFit="1" customWidth="1"/>
    <col min="14596" max="14596" width="34.7109375" style="135" bestFit="1" customWidth="1"/>
    <col min="14597" max="14597" width="24.7109375" style="135" bestFit="1" customWidth="1"/>
    <col min="14598" max="14598" width="29.85546875" style="135" customWidth="1"/>
    <col min="14599" max="14599" width="36.28515625" style="135" customWidth="1"/>
    <col min="14600" max="14600" width="28.85546875" style="135" customWidth="1"/>
    <col min="14601" max="14601" width="11.42578125" style="135" customWidth="1"/>
    <col min="14602" max="14848" width="10.85546875" style="135"/>
    <col min="14849" max="14849" width="33.140625" style="135" bestFit="1" customWidth="1"/>
    <col min="14850" max="14850" width="17.7109375" style="135" customWidth="1"/>
    <col min="14851" max="14851" width="18.85546875" style="135" bestFit="1" customWidth="1"/>
    <col min="14852" max="14852" width="34.7109375" style="135" bestFit="1" customWidth="1"/>
    <col min="14853" max="14853" width="24.7109375" style="135" bestFit="1" customWidth="1"/>
    <col min="14854" max="14854" width="29.85546875" style="135" customWidth="1"/>
    <col min="14855" max="14855" width="36.28515625" style="135" customWidth="1"/>
    <col min="14856" max="14856" width="28.85546875" style="135" customWidth="1"/>
    <col min="14857" max="14857" width="11.42578125" style="135" customWidth="1"/>
    <col min="14858" max="15104" width="10.85546875" style="135"/>
    <col min="15105" max="15105" width="33.140625" style="135" bestFit="1" customWidth="1"/>
    <col min="15106" max="15106" width="17.7109375" style="135" customWidth="1"/>
    <col min="15107" max="15107" width="18.85546875" style="135" bestFit="1" customWidth="1"/>
    <col min="15108" max="15108" width="34.7109375" style="135" bestFit="1" customWidth="1"/>
    <col min="15109" max="15109" width="24.7109375" style="135" bestFit="1" customWidth="1"/>
    <col min="15110" max="15110" width="29.85546875" style="135" customWidth="1"/>
    <col min="15111" max="15111" width="36.28515625" style="135" customWidth="1"/>
    <col min="15112" max="15112" width="28.85546875" style="135" customWidth="1"/>
    <col min="15113" max="15113" width="11.42578125" style="135" customWidth="1"/>
    <col min="15114" max="15360" width="10.85546875" style="135"/>
    <col min="15361" max="15361" width="33.140625" style="135" bestFit="1" customWidth="1"/>
    <col min="15362" max="15362" width="17.7109375" style="135" customWidth="1"/>
    <col min="15363" max="15363" width="18.85546875" style="135" bestFit="1" customWidth="1"/>
    <col min="15364" max="15364" width="34.7109375" style="135" bestFit="1" customWidth="1"/>
    <col min="15365" max="15365" width="24.7109375" style="135" bestFit="1" customWidth="1"/>
    <col min="15366" max="15366" width="29.85546875" style="135" customWidth="1"/>
    <col min="15367" max="15367" width="36.28515625" style="135" customWidth="1"/>
    <col min="15368" max="15368" width="28.85546875" style="135" customWidth="1"/>
    <col min="15369" max="15369" width="11.42578125" style="135" customWidth="1"/>
    <col min="15370" max="15616" width="10.85546875" style="135"/>
    <col min="15617" max="15617" width="33.140625" style="135" bestFit="1" customWidth="1"/>
    <col min="15618" max="15618" width="17.7109375" style="135" customWidth="1"/>
    <col min="15619" max="15619" width="18.85546875" style="135" bestFit="1" customWidth="1"/>
    <col min="15620" max="15620" width="34.7109375" style="135" bestFit="1" customWidth="1"/>
    <col min="15621" max="15621" width="24.7109375" style="135" bestFit="1" customWidth="1"/>
    <col min="15622" max="15622" width="29.85546875" style="135" customWidth="1"/>
    <col min="15623" max="15623" width="36.28515625" style="135" customWidth="1"/>
    <col min="15624" max="15624" width="28.85546875" style="135" customWidth="1"/>
    <col min="15625" max="15625" width="11.42578125" style="135" customWidth="1"/>
    <col min="15626" max="15872" width="10.85546875" style="135"/>
    <col min="15873" max="15873" width="33.140625" style="135" bestFit="1" customWidth="1"/>
    <col min="15874" max="15874" width="17.7109375" style="135" customWidth="1"/>
    <col min="15875" max="15875" width="18.85546875" style="135" bestFit="1" customWidth="1"/>
    <col min="15876" max="15876" width="34.7109375" style="135" bestFit="1" customWidth="1"/>
    <col min="15877" max="15877" width="24.7109375" style="135" bestFit="1" customWidth="1"/>
    <col min="15878" max="15878" width="29.85546875" style="135" customWidth="1"/>
    <col min="15879" max="15879" width="36.28515625" style="135" customWidth="1"/>
    <col min="15880" max="15880" width="28.85546875" style="135" customWidth="1"/>
    <col min="15881" max="15881" width="11.42578125" style="135" customWidth="1"/>
    <col min="15882" max="16128" width="10.85546875" style="135"/>
    <col min="16129" max="16129" width="33.140625" style="135" bestFit="1" customWidth="1"/>
    <col min="16130" max="16130" width="17.7109375" style="135" customWidth="1"/>
    <col min="16131" max="16131" width="18.85546875" style="135" bestFit="1" customWidth="1"/>
    <col min="16132" max="16132" width="34.7109375" style="135" bestFit="1" customWidth="1"/>
    <col min="16133" max="16133" width="24.7109375" style="135" bestFit="1" customWidth="1"/>
    <col min="16134" max="16134" width="29.85546875" style="135" customWidth="1"/>
    <col min="16135" max="16135" width="36.28515625" style="135" customWidth="1"/>
    <col min="16136" max="16136" width="28.85546875" style="135" customWidth="1"/>
    <col min="16137" max="16137" width="11.42578125" style="135" customWidth="1"/>
    <col min="16138" max="16384" width="10.85546875" style="135"/>
  </cols>
  <sheetData>
    <row r="1" spans="1:10" ht="15.75">
      <c r="A1" s="134" t="s">
        <v>166</v>
      </c>
      <c r="B1" s="169">
        <v>44201</v>
      </c>
      <c r="C1" s="170"/>
      <c r="D1" s="170"/>
      <c r="E1" s="170"/>
      <c r="F1" s="170"/>
      <c r="G1" s="171"/>
    </row>
    <row r="2" spans="1:10" ht="15.75">
      <c r="A2" s="136" t="s">
        <v>167</v>
      </c>
      <c r="B2" s="163" t="s">
        <v>168</v>
      </c>
      <c r="C2" s="164"/>
      <c r="D2" s="164"/>
      <c r="E2" s="164"/>
      <c r="F2" s="164"/>
      <c r="G2" s="165"/>
    </row>
    <row r="3" spans="1:10" ht="15.75">
      <c r="A3" s="136" t="s">
        <v>169</v>
      </c>
      <c r="B3" s="172" t="s">
        <v>170</v>
      </c>
      <c r="C3" s="173"/>
      <c r="D3" s="173"/>
      <c r="E3" s="174"/>
      <c r="F3" s="172" t="s">
        <v>171</v>
      </c>
      <c r="G3" s="175"/>
      <c r="H3" s="137"/>
      <c r="I3" s="137"/>
      <c r="J3" s="137"/>
    </row>
    <row r="4" spans="1:10" ht="15.75">
      <c r="A4" s="136" t="s">
        <v>172</v>
      </c>
      <c r="B4" s="176" t="s">
        <v>173</v>
      </c>
      <c r="C4" s="177"/>
      <c r="D4" s="177"/>
      <c r="E4" s="177"/>
      <c r="F4" s="177"/>
      <c r="G4" s="178"/>
    </row>
    <row r="5" spans="1:10" ht="15.75">
      <c r="A5" s="136" t="s">
        <v>174</v>
      </c>
      <c r="B5" s="179" t="s">
        <v>175</v>
      </c>
      <c r="C5" s="180"/>
      <c r="D5" s="180"/>
      <c r="E5" s="180"/>
      <c r="F5" s="180"/>
      <c r="G5" s="181"/>
    </row>
    <row r="6" spans="1:10" s="138" customFormat="1" ht="15.75">
      <c r="A6" s="136" t="s">
        <v>176</v>
      </c>
      <c r="B6" s="163" t="s">
        <v>177</v>
      </c>
      <c r="C6" s="164"/>
      <c r="D6" s="164"/>
      <c r="E6" s="164"/>
      <c r="F6" s="164"/>
      <c r="G6" s="165"/>
    </row>
    <row r="7" spans="1:10" ht="15.75">
      <c r="A7" s="139" t="s">
        <v>178</v>
      </c>
      <c r="B7" s="166" t="s">
        <v>179</v>
      </c>
      <c r="C7" s="167"/>
      <c r="D7" s="167"/>
      <c r="E7" s="167"/>
      <c r="F7" s="167"/>
      <c r="G7" s="168"/>
    </row>
    <row r="8" spans="1:10" s="145" customFormat="1" ht="26.25">
      <c r="A8" s="140" t="s">
        <v>180</v>
      </c>
      <c r="B8" s="141" t="s">
        <v>181</v>
      </c>
      <c r="C8" s="142" t="s">
        <v>182</v>
      </c>
      <c r="D8" s="142" t="s">
        <v>183</v>
      </c>
      <c r="E8" s="142" t="s">
        <v>184</v>
      </c>
      <c r="F8" s="143" t="s">
        <v>185</v>
      </c>
      <c r="G8" s="143" t="s">
        <v>186</v>
      </c>
      <c r="H8" s="142" t="s">
        <v>187</v>
      </c>
      <c r="I8" s="144" t="s">
        <v>188</v>
      </c>
    </row>
    <row r="9" spans="1:10" ht="15.75">
      <c r="A9" s="146" t="s">
        <v>189</v>
      </c>
      <c r="B9" s="147">
        <v>61</v>
      </c>
      <c r="C9" s="148">
        <v>20.948920718452705</v>
      </c>
      <c r="D9" s="148">
        <v>45.375202628511474</v>
      </c>
      <c r="E9" s="148">
        <v>38.919797108816311</v>
      </c>
      <c r="F9" s="148">
        <v>31.554496931741902</v>
      </c>
      <c r="G9" s="148">
        <v>15.791361881220519</v>
      </c>
      <c r="H9" s="149">
        <v>0.83435714285714291</v>
      </c>
      <c r="I9" s="150">
        <v>0.18926381845483026</v>
      </c>
    </row>
    <row r="10" spans="1:10" ht="15.75">
      <c r="A10" s="146" t="s">
        <v>190</v>
      </c>
      <c r="B10" s="147">
        <v>72</v>
      </c>
      <c r="C10" s="148">
        <v>291.55725460813619</v>
      </c>
      <c r="D10" s="148">
        <v>107.38396177092393</v>
      </c>
      <c r="E10" s="148">
        <v>122.3657101512303</v>
      </c>
      <c r="F10" s="148">
        <v>26.170167869207624</v>
      </c>
      <c r="G10" s="148">
        <v>20.509271177792808</v>
      </c>
      <c r="H10" s="149">
        <v>5.7759285714285728E-2</v>
      </c>
      <c r="I10" s="150">
        <v>3.550818006864688</v>
      </c>
    </row>
    <row r="11" spans="1:10" ht="15.75">
      <c r="A11" s="146" t="s">
        <v>191</v>
      </c>
      <c r="B11" s="147">
        <v>17</v>
      </c>
      <c r="C11" s="148">
        <v>8.1428389405848396</v>
      </c>
      <c r="D11" s="148">
        <v>13.467519539284243</v>
      </c>
      <c r="E11" s="148">
        <v>27.418032786885249</v>
      </c>
      <c r="F11" s="148">
        <v>6.7340819046558007</v>
      </c>
      <c r="G11" s="148">
        <v>16.368840579710145</v>
      </c>
      <c r="H11" s="149">
        <v>-0.14265833333333333</v>
      </c>
      <c r="I11" s="150" t="s">
        <v>192</v>
      </c>
    </row>
    <row r="12" spans="1:10" ht="15.75">
      <c r="A12" s="146" t="s">
        <v>193</v>
      </c>
      <c r="B12" s="147">
        <v>51</v>
      </c>
      <c r="C12" s="148">
        <v>22.383344457974761</v>
      </c>
      <c r="D12" s="148">
        <v>22.761750232250616</v>
      </c>
      <c r="E12" s="148">
        <v>83.023908123075302</v>
      </c>
      <c r="F12" s="148">
        <v>38.147026137198374</v>
      </c>
      <c r="G12" s="148">
        <v>22.149814100955723</v>
      </c>
      <c r="H12" s="149">
        <v>0.13600769230769233</v>
      </c>
      <c r="I12" s="150">
        <v>1.6285706878141755</v>
      </c>
    </row>
    <row r="13" spans="1:10" ht="15.75">
      <c r="A13" s="146" t="s">
        <v>194</v>
      </c>
      <c r="B13" s="147">
        <v>19</v>
      </c>
      <c r="C13" s="148">
        <v>164.37090793856405</v>
      </c>
      <c r="D13" s="148">
        <v>261.55986156714147</v>
      </c>
      <c r="E13" s="148">
        <v>37.204591381186063</v>
      </c>
      <c r="F13" s="148">
        <v>123.1947003580966</v>
      </c>
      <c r="G13" s="148">
        <v>166.76401106936351</v>
      </c>
      <c r="H13" s="149">
        <v>0.18800000000000003</v>
      </c>
      <c r="I13" s="150">
        <v>8.8704261207108228</v>
      </c>
    </row>
    <row r="14" spans="1:10" ht="15.75">
      <c r="A14" s="146" t="s">
        <v>195</v>
      </c>
      <c r="B14" s="147">
        <v>52</v>
      </c>
      <c r="C14" s="148">
        <v>27.429583543538932</v>
      </c>
      <c r="D14" s="148">
        <v>55.564670951608257</v>
      </c>
      <c r="E14" s="148">
        <v>27.212780125819283</v>
      </c>
      <c r="F14" s="148">
        <v>52.201308168464614</v>
      </c>
      <c r="G14" s="148">
        <v>36.24646635386005</v>
      </c>
      <c r="H14" s="149">
        <v>0.12418062500000002</v>
      </c>
      <c r="I14" s="150">
        <v>2.9188503725005446</v>
      </c>
    </row>
    <row r="15" spans="1:10" ht="15.75">
      <c r="A15" s="146" t="s">
        <v>196</v>
      </c>
      <c r="B15" s="147">
        <v>7</v>
      </c>
      <c r="C15" s="148">
        <v>8.4604623045955609</v>
      </c>
      <c r="D15" s="148">
        <v>14.862679952459837</v>
      </c>
      <c r="E15" s="148">
        <v>13.25830624397633</v>
      </c>
      <c r="F15" s="148">
        <v>8.8660677413934579</v>
      </c>
      <c r="G15" s="148">
        <v>14.944753052950995</v>
      </c>
      <c r="H15" s="149">
        <v>5.2716000000000006E-2</v>
      </c>
      <c r="I15" s="150">
        <v>2.8349558109399413</v>
      </c>
    </row>
    <row r="16" spans="1:10" ht="15.75">
      <c r="A16" s="146" t="s">
        <v>197</v>
      </c>
      <c r="B16" s="147">
        <v>598</v>
      </c>
      <c r="C16" s="148">
        <v>13.499386028883045</v>
      </c>
      <c r="D16" s="148">
        <v>15.385193908763318</v>
      </c>
      <c r="E16" s="148">
        <v>12.867311816131537</v>
      </c>
      <c r="F16" s="148">
        <v>11.915824842591608</v>
      </c>
      <c r="G16" s="148">
        <v>13.307166669277356</v>
      </c>
      <c r="H16" s="149">
        <v>5.7408545454545469E-2</v>
      </c>
      <c r="I16" s="150">
        <v>2.3179766294224629</v>
      </c>
    </row>
    <row r="17" spans="1:9" ht="15.75">
      <c r="A17" s="146" t="s">
        <v>198</v>
      </c>
      <c r="B17" s="147">
        <v>23</v>
      </c>
      <c r="C17" s="148">
        <v>45.636174933572981</v>
      </c>
      <c r="D17" s="148">
        <v>32.389619105867602</v>
      </c>
      <c r="E17" s="148">
        <v>28.236769024496219</v>
      </c>
      <c r="F17" s="148">
        <v>86.400458354827535</v>
      </c>
      <c r="G17" s="148">
        <v>36.179549228607527</v>
      </c>
      <c r="H17" s="149">
        <v>0.17532200000000001</v>
      </c>
      <c r="I17" s="150">
        <v>2.0636057784309743</v>
      </c>
    </row>
    <row r="18" spans="1:9" ht="15.75">
      <c r="A18" s="146" t="s">
        <v>199</v>
      </c>
      <c r="B18" s="147">
        <v>41</v>
      </c>
      <c r="C18" s="148">
        <v>201.33746051277691</v>
      </c>
      <c r="D18" s="148">
        <v>116.71720199086498</v>
      </c>
      <c r="E18" s="148">
        <v>72.190260037517319</v>
      </c>
      <c r="F18" s="148">
        <v>29.427897478834833</v>
      </c>
      <c r="G18" s="148">
        <v>30.030630100995513</v>
      </c>
      <c r="H18" s="149">
        <v>0.10243333333333333</v>
      </c>
      <c r="I18" s="150">
        <v>2.931724383435943</v>
      </c>
    </row>
    <row r="19" spans="1:9" ht="15.75">
      <c r="A19" s="146" t="s">
        <v>200</v>
      </c>
      <c r="B19" s="147">
        <v>29</v>
      </c>
      <c r="C19" s="148">
        <v>15.10182798935117</v>
      </c>
      <c r="D19" s="148">
        <v>12.419936016946153</v>
      </c>
      <c r="E19" s="148">
        <v>25.731757695495585</v>
      </c>
      <c r="F19" s="148">
        <v>4.2205816890532972</v>
      </c>
      <c r="G19" s="148">
        <v>12.42550351856346</v>
      </c>
      <c r="H19" s="149">
        <v>0.12927000000000002</v>
      </c>
      <c r="I19" s="150">
        <v>0.96120550155205819</v>
      </c>
    </row>
    <row r="20" spans="1:9" ht="15.75">
      <c r="A20" s="146" t="s">
        <v>201</v>
      </c>
      <c r="B20" s="147">
        <v>39</v>
      </c>
      <c r="C20" s="148">
        <v>21.142913650498212</v>
      </c>
      <c r="D20" s="148">
        <v>82.198355424233498</v>
      </c>
      <c r="E20" s="148">
        <v>14.337457107934958</v>
      </c>
      <c r="F20" s="148">
        <v>15.292520618393061</v>
      </c>
      <c r="G20" s="148">
        <v>16.036557919360927</v>
      </c>
      <c r="H20" s="149">
        <v>8.88375E-2</v>
      </c>
      <c r="I20" s="150">
        <v>1.8051563719556414</v>
      </c>
    </row>
    <row r="21" spans="1:9" ht="15.75">
      <c r="A21" s="146" t="s">
        <v>202</v>
      </c>
      <c r="B21" s="147">
        <v>42</v>
      </c>
      <c r="C21" s="148">
        <v>28.188123576278759</v>
      </c>
      <c r="D21" s="148">
        <v>25.634097120278831</v>
      </c>
      <c r="E21" s="148">
        <v>21.859266486388886</v>
      </c>
      <c r="F21" s="148">
        <v>25.588519504937128</v>
      </c>
      <c r="G21" s="148">
        <v>21.79544935984643</v>
      </c>
      <c r="H21" s="149">
        <v>0.15282400000000004</v>
      </c>
      <c r="I21" s="150">
        <v>1.4261797466266046</v>
      </c>
    </row>
    <row r="22" spans="1:9" ht="15.75">
      <c r="A22" s="146" t="s">
        <v>203</v>
      </c>
      <c r="B22" s="147">
        <v>169</v>
      </c>
      <c r="C22" s="148">
        <v>38.247789643016965</v>
      </c>
      <c r="D22" s="148">
        <v>44.220616607815849</v>
      </c>
      <c r="E22" s="148">
        <v>86.137426357386545</v>
      </c>
      <c r="F22" s="148">
        <v>75.694154794709917</v>
      </c>
      <c r="G22" s="148">
        <v>40.318573644509705</v>
      </c>
      <c r="H22" s="149">
        <v>0.12281702127659577</v>
      </c>
      <c r="I22" s="150">
        <v>3.2828164390755243</v>
      </c>
    </row>
    <row r="23" spans="1:9" ht="15.75">
      <c r="A23" s="146" t="s">
        <v>204</v>
      </c>
      <c r="B23" s="147">
        <v>13</v>
      </c>
      <c r="C23" s="148">
        <v>68.46240313870625</v>
      </c>
      <c r="D23" s="148">
        <v>63.676658140226202</v>
      </c>
      <c r="E23" s="148">
        <v>26.046271982106937</v>
      </c>
      <c r="F23" s="148">
        <v>27.636016434519057</v>
      </c>
      <c r="G23" s="148">
        <v>30.559135101124685</v>
      </c>
      <c r="H23" s="149">
        <v>0.29412857142857146</v>
      </c>
      <c r="I23" s="150">
        <v>1.0389720030495544</v>
      </c>
    </row>
    <row r="24" spans="1:9" ht="15.75">
      <c r="A24" s="146" t="s">
        <v>205</v>
      </c>
      <c r="B24" s="147">
        <v>48</v>
      </c>
      <c r="C24" s="148">
        <v>13.804173763677584</v>
      </c>
      <c r="D24" s="148">
        <v>45.863876676003365</v>
      </c>
      <c r="E24" s="148">
        <v>19.323915637757299</v>
      </c>
      <c r="F24" s="148">
        <v>36.208632343880254</v>
      </c>
      <c r="G24" s="148">
        <v>17.334481078447293</v>
      </c>
      <c r="H24" s="149">
        <v>9.6954545454545432E-2</v>
      </c>
      <c r="I24" s="150">
        <v>1.7878977202336639</v>
      </c>
    </row>
    <row r="25" spans="1:9" ht="15.75">
      <c r="A25" s="146" t="s">
        <v>206</v>
      </c>
      <c r="B25" s="147">
        <v>5</v>
      </c>
      <c r="C25" s="148">
        <v>13.889530966480525</v>
      </c>
      <c r="D25" s="148">
        <v>17.186064480100946</v>
      </c>
      <c r="E25" s="148">
        <v>12.779182278332533</v>
      </c>
      <c r="F25" s="148">
        <v>19.462345869425665</v>
      </c>
      <c r="G25" s="148">
        <v>13.054979536152796</v>
      </c>
      <c r="H25" s="149">
        <v>5.553333333333333E-2</v>
      </c>
      <c r="I25" s="150">
        <v>2.3508366511679708</v>
      </c>
    </row>
    <row r="26" spans="1:9" ht="15.75">
      <c r="A26" s="146" t="s">
        <v>207</v>
      </c>
      <c r="B26" s="147">
        <v>97</v>
      </c>
      <c r="C26" s="148">
        <v>36.062064309868184</v>
      </c>
      <c r="D26" s="148">
        <v>58.864592105629278</v>
      </c>
      <c r="E26" s="148">
        <v>25.112355660766543</v>
      </c>
      <c r="F26" s="148">
        <v>46.959568014748868</v>
      </c>
      <c r="G26" s="148">
        <v>31.164827991445826</v>
      </c>
      <c r="H26" s="149">
        <v>9.1779310344827586E-2</v>
      </c>
      <c r="I26" s="150">
        <v>3.3956267348659788</v>
      </c>
    </row>
    <row r="27" spans="1:9" ht="15.75">
      <c r="A27" s="146" t="s">
        <v>208</v>
      </c>
      <c r="B27" s="147">
        <v>29</v>
      </c>
      <c r="C27" s="148">
        <v>2.8528566971630114</v>
      </c>
      <c r="D27" s="148">
        <v>37.680380236658841</v>
      </c>
      <c r="E27" s="148">
        <v>13.238851632697788</v>
      </c>
      <c r="F27" s="148">
        <v>29.836621806569358</v>
      </c>
      <c r="G27" s="148">
        <v>28.304239401496257</v>
      </c>
      <c r="H27" s="149">
        <v>-0.20899999999999999</v>
      </c>
      <c r="I27" s="150" t="s">
        <v>192</v>
      </c>
    </row>
    <row r="28" spans="1:9" ht="15.75">
      <c r="A28" s="146" t="s">
        <v>209</v>
      </c>
      <c r="B28" s="147">
        <v>116</v>
      </c>
      <c r="C28" s="148">
        <v>45.382630118182185</v>
      </c>
      <c r="D28" s="148">
        <v>27.860284729188052</v>
      </c>
      <c r="E28" s="148">
        <v>35.79627949187708</v>
      </c>
      <c r="F28" s="148">
        <v>34.057265099326727</v>
      </c>
      <c r="G28" s="148">
        <v>18.585826041711332</v>
      </c>
      <c r="H28" s="149">
        <v>9.9784000000000025E-2</v>
      </c>
      <c r="I28" s="150">
        <v>1.8626058327699158</v>
      </c>
    </row>
    <row r="29" spans="1:9" ht="15.75">
      <c r="A29" s="146" t="s">
        <v>210</v>
      </c>
      <c r="B29" s="147">
        <v>52</v>
      </c>
      <c r="C29" s="148">
        <v>40.61166857838127</v>
      </c>
      <c r="D29" s="148">
        <v>27.254643581045862</v>
      </c>
      <c r="E29" s="148">
        <v>30.143165695611042</v>
      </c>
      <c r="F29" s="148">
        <v>36.510345705859081</v>
      </c>
      <c r="G29" s="148">
        <v>36.528935444179574</v>
      </c>
      <c r="H29" s="149">
        <v>0.12304615384615386</v>
      </c>
      <c r="I29" s="150">
        <v>2.9687181843856862</v>
      </c>
    </row>
    <row r="30" spans="1:9" ht="15.75">
      <c r="A30" s="146" t="s">
        <v>211</v>
      </c>
      <c r="B30" s="147">
        <v>46</v>
      </c>
      <c r="C30" s="148">
        <v>84.987568315760811</v>
      </c>
      <c r="D30" s="148">
        <v>108.39709320846305</v>
      </c>
      <c r="E30" s="148">
        <v>24.498518965263774</v>
      </c>
      <c r="F30" s="148">
        <v>19.286627187055579</v>
      </c>
      <c r="G30" s="148">
        <v>25.421382217996936</v>
      </c>
      <c r="H30" s="149">
        <v>0.11214782608695653</v>
      </c>
      <c r="I30" s="150">
        <v>2.2667744088312376</v>
      </c>
    </row>
    <row r="31" spans="1:9" ht="15.75">
      <c r="A31" s="146" t="s">
        <v>212</v>
      </c>
      <c r="B31" s="147">
        <v>29</v>
      </c>
      <c r="C31" s="148">
        <v>26.175322916472133</v>
      </c>
      <c r="D31" s="148">
        <v>27.983642584788679</v>
      </c>
      <c r="E31" s="148">
        <v>31.500942234278543</v>
      </c>
      <c r="F31" s="148">
        <v>10.779550629189368</v>
      </c>
      <c r="G31" s="148">
        <v>17.851545524244067</v>
      </c>
      <c r="H31" s="149">
        <v>9.5842857142857132E-2</v>
      </c>
      <c r="I31" s="150">
        <v>1.8625848661456028</v>
      </c>
    </row>
    <row r="32" spans="1:9" ht="15.75">
      <c r="A32" s="146" t="s">
        <v>213</v>
      </c>
      <c r="B32" s="147">
        <v>547</v>
      </c>
      <c r="C32" s="148">
        <v>31.002465111461522</v>
      </c>
      <c r="D32" s="148">
        <v>480.18431697399177</v>
      </c>
      <c r="E32" s="148">
        <v>75.430555073268778</v>
      </c>
      <c r="F32" s="148">
        <v>199.02370784118173</v>
      </c>
      <c r="G32" s="148">
        <v>21.543741902177047</v>
      </c>
      <c r="H32" s="149">
        <v>0.18960000000000005</v>
      </c>
      <c r="I32" s="150">
        <v>1.1362733070768483</v>
      </c>
    </row>
    <row r="33" spans="1:9" ht="15.75">
      <c r="A33" s="146" t="s">
        <v>214</v>
      </c>
      <c r="B33" s="147">
        <v>287</v>
      </c>
      <c r="C33" s="148">
        <v>122.81580662788741</v>
      </c>
      <c r="D33" s="148">
        <v>34.542058049164375</v>
      </c>
      <c r="E33" s="148">
        <v>34.051288006260023</v>
      </c>
      <c r="F33" s="148">
        <v>27.811897206340099</v>
      </c>
      <c r="G33" s="148">
        <v>23.537441634489397</v>
      </c>
      <c r="H33" s="149">
        <v>0.11283541666666665</v>
      </c>
      <c r="I33" s="150">
        <v>2.0859976707510777</v>
      </c>
    </row>
    <row r="34" spans="1:9" ht="15.75">
      <c r="A34" s="146" t="s">
        <v>215</v>
      </c>
      <c r="B34" s="147">
        <v>38</v>
      </c>
      <c r="C34" s="148">
        <v>26.920903829736986</v>
      </c>
      <c r="D34" s="148">
        <v>26.631329737537396</v>
      </c>
      <c r="E34" s="148">
        <v>27.549791735743984</v>
      </c>
      <c r="F34" s="148">
        <v>27.205024641316761</v>
      </c>
      <c r="G34" s="148">
        <v>25.763468392097167</v>
      </c>
      <c r="H34" s="149">
        <v>0.14759999999999998</v>
      </c>
      <c r="I34" s="150">
        <v>1.7454924384889681</v>
      </c>
    </row>
    <row r="35" spans="1:9" ht="15.75">
      <c r="A35" s="146" t="s">
        <v>216</v>
      </c>
      <c r="B35" s="147">
        <v>122</v>
      </c>
      <c r="C35" s="148">
        <v>51.610063219708337</v>
      </c>
      <c r="D35" s="148">
        <v>106.0185982870089</v>
      </c>
      <c r="E35" s="148">
        <v>37.002150259114622</v>
      </c>
      <c r="F35" s="148">
        <v>39.616624916192791</v>
      </c>
      <c r="G35" s="148">
        <v>29.495022551342316</v>
      </c>
      <c r="H35" s="149">
        <v>1.8513636363636364E-2</v>
      </c>
      <c r="I35" s="150">
        <v>15.931512303695825</v>
      </c>
    </row>
    <row r="36" spans="1:9" ht="15.75">
      <c r="A36" s="146" t="s">
        <v>217</v>
      </c>
      <c r="B36" s="147">
        <v>22</v>
      </c>
      <c r="C36" s="148">
        <v>57.056173755295973</v>
      </c>
      <c r="D36" s="148">
        <v>14.621502322457888</v>
      </c>
      <c r="E36" s="148">
        <v>17.439377099318161</v>
      </c>
      <c r="F36" s="148" t="s">
        <v>192</v>
      </c>
      <c r="G36" s="148">
        <v>13.761154855643046</v>
      </c>
      <c r="H36" s="149">
        <v>0.20949999999999999</v>
      </c>
      <c r="I36" s="150">
        <v>0.65685703368224568</v>
      </c>
    </row>
    <row r="37" spans="1:9" ht="15.75">
      <c r="A37" s="146" t="s">
        <v>218</v>
      </c>
      <c r="B37" s="147">
        <v>157</v>
      </c>
      <c r="C37" s="148">
        <v>81.090808307936229</v>
      </c>
      <c r="D37" s="148">
        <v>69.761936850042233</v>
      </c>
      <c r="E37" s="148">
        <v>35.472207902239688</v>
      </c>
      <c r="F37" s="148">
        <v>57.467259978485252</v>
      </c>
      <c r="G37" s="148">
        <v>41.250622642207134</v>
      </c>
      <c r="H37" s="149">
        <v>0.15146944444444441</v>
      </c>
      <c r="I37" s="150">
        <v>2.7233626421160433</v>
      </c>
    </row>
    <row r="38" spans="1:9" ht="15.75">
      <c r="A38" s="146" t="s">
        <v>219</v>
      </c>
      <c r="B38" s="147">
        <v>61</v>
      </c>
      <c r="C38" s="148">
        <v>27.424827013720574</v>
      </c>
      <c r="D38" s="148">
        <v>34.524899609773172</v>
      </c>
      <c r="E38" s="148">
        <v>28.829779103847368</v>
      </c>
      <c r="F38" s="148">
        <v>3417.7940037614931</v>
      </c>
      <c r="G38" s="148">
        <v>26.996255483806472</v>
      </c>
      <c r="H38" s="149">
        <v>0.1132541666666667</v>
      </c>
      <c r="I38" s="150">
        <v>2.3836876185988567</v>
      </c>
    </row>
    <row r="39" spans="1:9" ht="15.75">
      <c r="A39" s="146" t="s">
        <v>220</v>
      </c>
      <c r="B39" s="147">
        <v>118</v>
      </c>
      <c r="C39" s="148">
        <v>908.12329003074115</v>
      </c>
      <c r="D39" s="148">
        <v>1157.1319525274689</v>
      </c>
      <c r="E39" s="148">
        <v>58.162430280706019</v>
      </c>
      <c r="F39" s="148">
        <v>338.37117147080579</v>
      </c>
      <c r="G39" s="148">
        <v>54.19633359803494</v>
      </c>
      <c r="H39" s="149">
        <v>0.1702727272727273</v>
      </c>
      <c r="I39" s="150">
        <v>3.1829133453197236</v>
      </c>
    </row>
    <row r="40" spans="1:9" ht="15.75">
      <c r="A40" s="146" t="s">
        <v>221</v>
      </c>
      <c r="B40" s="147">
        <v>86</v>
      </c>
      <c r="C40" s="148">
        <v>538.13204403835141</v>
      </c>
      <c r="D40" s="148">
        <v>549.57907903689807</v>
      </c>
      <c r="E40" s="148">
        <v>34.578025822155141</v>
      </c>
      <c r="F40" s="148">
        <v>41.520160355011555</v>
      </c>
      <c r="G40" s="148">
        <v>43.119186350779927</v>
      </c>
      <c r="H40" s="149">
        <v>0.11578666666666665</v>
      </c>
      <c r="I40" s="150">
        <v>3.7240200095675897</v>
      </c>
    </row>
    <row r="41" spans="1:9" ht="15.75">
      <c r="A41" s="146" t="s">
        <v>222</v>
      </c>
      <c r="B41" s="147">
        <v>32</v>
      </c>
      <c r="C41" s="148">
        <v>26.44834057984254</v>
      </c>
      <c r="D41" s="148">
        <v>23.819322781968737</v>
      </c>
      <c r="E41" s="148">
        <v>29.581771984023778</v>
      </c>
      <c r="F41" s="148">
        <v>39.806464410782446</v>
      </c>
      <c r="G41" s="148">
        <v>24.653924720115281</v>
      </c>
      <c r="H41" s="149">
        <v>0.17840000000000003</v>
      </c>
      <c r="I41" s="150">
        <v>1.3819464529212599</v>
      </c>
    </row>
    <row r="42" spans="1:9" ht="15.75">
      <c r="A42" s="146" t="s">
        <v>223</v>
      </c>
      <c r="B42" s="147">
        <v>235</v>
      </c>
      <c r="C42" s="148">
        <v>24.298801953842695</v>
      </c>
      <c r="D42" s="148">
        <v>21.864515213007955</v>
      </c>
      <c r="E42" s="148">
        <v>19.348299111655503</v>
      </c>
      <c r="F42" s="148">
        <v>12.463274606845134</v>
      </c>
      <c r="G42" s="148">
        <v>14.64544384063076</v>
      </c>
      <c r="H42" s="149">
        <v>0.13588552631578943</v>
      </c>
      <c r="I42" s="150">
        <v>1.0777780561114116</v>
      </c>
    </row>
    <row r="43" spans="1:9" ht="15.75">
      <c r="A43" s="146" t="s">
        <v>224</v>
      </c>
      <c r="B43" s="147">
        <v>101</v>
      </c>
      <c r="C43" s="148">
        <v>268.11019028308885</v>
      </c>
      <c r="D43" s="148">
        <v>375.19491831868447</v>
      </c>
      <c r="E43" s="148">
        <v>244.40231292771873</v>
      </c>
      <c r="F43" s="148">
        <v>23.544815002801556</v>
      </c>
      <c r="G43" s="148">
        <v>21.401638458009906</v>
      </c>
      <c r="H43" s="149">
        <v>0.13873068965517241</v>
      </c>
      <c r="I43" s="150">
        <v>1.5426751291445029</v>
      </c>
    </row>
    <row r="44" spans="1:9" ht="15.75">
      <c r="A44" s="146" t="s">
        <v>225</v>
      </c>
      <c r="B44" s="147">
        <v>18</v>
      </c>
      <c r="C44" s="148">
        <v>320.61246798052684</v>
      </c>
      <c r="D44" s="148">
        <v>8.6352957442395955</v>
      </c>
      <c r="E44" s="148">
        <v>20.387474913631497</v>
      </c>
      <c r="F44" s="148">
        <v>216.5313928662371</v>
      </c>
      <c r="G44" s="148">
        <v>8.5491849353569425</v>
      </c>
      <c r="H44" s="149">
        <v>0.1197</v>
      </c>
      <c r="I44" s="150">
        <v>0.71421762200141536</v>
      </c>
    </row>
    <row r="45" spans="1:9" ht="15.75">
      <c r="A45" s="146" t="s">
        <v>226</v>
      </c>
      <c r="B45" s="147">
        <v>40</v>
      </c>
      <c r="C45" s="148">
        <v>29.969003305006453</v>
      </c>
      <c r="D45" s="148">
        <v>125.49843153837293</v>
      </c>
      <c r="E45" s="148">
        <v>21.55784833000164</v>
      </c>
      <c r="F45" s="148">
        <v>19.568268854805851</v>
      </c>
      <c r="G45" s="148">
        <v>19.058170164211937</v>
      </c>
      <c r="H45" s="149">
        <v>0.15225454545454545</v>
      </c>
      <c r="I45" s="150">
        <v>1.2517307846090955</v>
      </c>
    </row>
    <row r="46" spans="1:9" ht="15.75">
      <c r="A46" s="146" t="s">
        <v>227</v>
      </c>
      <c r="B46" s="147">
        <v>25</v>
      </c>
      <c r="C46" s="148">
        <v>56.002473919972573</v>
      </c>
      <c r="D46" s="148">
        <v>40.672598073760867</v>
      </c>
      <c r="E46" s="148">
        <v>45.514092356687897</v>
      </c>
      <c r="F46" s="148">
        <v>615.77622013536677</v>
      </c>
      <c r="G46" s="148">
        <v>64.31275406504065</v>
      </c>
      <c r="H46" s="149">
        <v>0.1225</v>
      </c>
      <c r="I46" s="150">
        <v>5.2500207400033183</v>
      </c>
    </row>
    <row r="47" spans="1:9" ht="15.75">
      <c r="A47" s="146" t="s">
        <v>228</v>
      </c>
      <c r="B47" s="147">
        <v>265</v>
      </c>
      <c r="C47" s="148">
        <v>330.7314866712556</v>
      </c>
      <c r="D47" s="148">
        <v>317.981478965745</v>
      </c>
      <c r="E47" s="148">
        <v>248.2610300217101</v>
      </c>
      <c r="F47" s="148">
        <v>58.424663117030953</v>
      </c>
      <c r="G47" s="148">
        <v>47.598578673154158</v>
      </c>
      <c r="H47" s="149">
        <v>0.16917966666666659</v>
      </c>
      <c r="I47" s="150">
        <v>2.8134928748226748</v>
      </c>
    </row>
    <row r="48" spans="1:9" ht="15.75">
      <c r="A48" s="146" t="s">
        <v>229</v>
      </c>
      <c r="B48" s="147">
        <v>129</v>
      </c>
      <c r="C48" s="148">
        <v>101.83991360672398</v>
      </c>
      <c r="D48" s="148">
        <v>104.17605537136028</v>
      </c>
      <c r="E48" s="148">
        <v>31.478885999190737</v>
      </c>
      <c r="F48" s="148">
        <v>31.672847649318811</v>
      </c>
      <c r="G48" s="148">
        <v>16.802140812512935</v>
      </c>
      <c r="H48" s="149">
        <v>0.16318325581395351</v>
      </c>
      <c r="I48" s="150">
        <v>1.0296485830426856</v>
      </c>
    </row>
    <row r="49" spans="1:9" ht="15.75">
      <c r="A49" s="146" t="s">
        <v>230</v>
      </c>
      <c r="B49" s="147">
        <v>139</v>
      </c>
      <c r="C49" s="148">
        <v>189.46726106643752</v>
      </c>
      <c r="D49" s="148">
        <v>162.96068906351726</v>
      </c>
      <c r="E49" s="148">
        <v>77.244164165981417</v>
      </c>
      <c r="F49" s="148">
        <v>81.187117304616265</v>
      </c>
      <c r="G49" s="148">
        <v>39.148547600679024</v>
      </c>
      <c r="H49" s="149">
        <v>0.21561250000000004</v>
      </c>
      <c r="I49" s="150">
        <v>1.815690073658949</v>
      </c>
    </row>
    <row r="50" spans="1:9" ht="15.75">
      <c r="A50" s="146" t="s">
        <v>231</v>
      </c>
      <c r="B50" s="147">
        <v>30</v>
      </c>
      <c r="C50" s="148">
        <v>19.458234493963456</v>
      </c>
      <c r="D50" s="148">
        <v>17.342111719652049</v>
      </c>
      <c r="E50" s="148">
        <v>11.042260142263562</v>
      </c>
      <c r="F50" s="148">
        <v>12.288401247553418</v>
      </c>
      <c r="G50" s="148">
        <v>11.326336270231467</v>
      </c>
      <c r="H50" s="149">
        <v>0.16906842105263156</v>
      </c>
      <c r="I50" s="150">
        <v>0.66992618726270248</v>
      </c>
    </row>
    <row r="51" spans="1:9" ht="15.75">
      <c r="A51" s="146" t="s">
        <v>232</v>
      </c>
      <c r="B51" s="147">
        <v>32</v>
      </c>
      <c r="C51" s="148">
        <v>72.233188340877831</v>
      </c>
      <c r="D51" s="148">
        <v>44.606702222356631</v>
      </c>
      <c r="E51" s="148">
        <v>28.534647340746719</v>
      </c>
      <c r="F51" s="148">
        <v>26.267331330066824</v>
      </c>
      <c r="G51" s="148">
        <v>18.230153911700484</v>
      </c>
      <c r="H51" s="149">
        <v>0.13744999999999999</v>
      </c>
      <c r="I51" s="150">
        <v>1.3263116705493259</v>
      </c>
    </row>
    <row r="52" spans="1:9" ht="15.75">
      <c r="A52" s="146" t="s">
        <v>233</v>
      </c>
      <c r="B52" s="147">
        <v>66</v>
      </c>
      <c r="C52" s="148">
        <v>51.994966104007361</v>
      </c>
      <c r="D52" s="148">
        <v>64.17173094138856</v>
      </c>
      <c r="E52" s="148">
        <v>37.773261457592575</v>
      </c>
      <c r="F52" s="148">
        <v>27.630146585130067</v>
      </c>
      <c r="G52" s="148">
        <v>39.071609717433347</v>
      </c>
      <c r="H52" s="149">
        <v>-0.15510541666666663</v>
      </c>
      <c r="I52" s="150" t="s">
        <v>192</v>
      </c>
    </row>
    <row r="53" spans="1:9" ht="15.75">
      <c r="A53" s="146" t="s">
        <v>234</v>
      </c>
      <c r="B53" s="147">
        <v>140</v>
      </c>
      <c r="C53" s="148">
        <v>592.22597336201579</v>
      </c>
      <c r="D53" s="148">
        <v>36.292003801021629</v>
      </c>
      <c r="E53" s="148">
        <v>85.735963483325477</v>
      </c>
      <c r="F53" s="148">
        <v>33.670272675445261</v>
      </c>
      <c r="G53" s="148">
        <v>28.151728942101858</v>
      </c>
      <c r="H53" s="149">
        <v>9.4585882352941172E-2</v>
      </c>
      <c r="I53" s="150">
        <v>2.9763140377604644</v>
      </c>
    </row>
    <row r="54" spans="1:9" ht="15.75">
      <c r="A54" s="146" t="s">
        <v>235</v>
      </c>
      <c r="B54" s="147">
        <v>77</v>
      </c>
      <c r="C54" s="148">
        <v>102.24371569385259</v>
      </c>
      <c r="D54" s="148">
        <v>71.12999032730562</v>
      </c>
      <c r="E54" s="148">
        <v>39.958111991454864</v>
      </c>
      <c r="F54" s="148">
        <v>57.170980688035087</v>
      </c>
      <c r="G54" s="148">
        <v>54.175906960783252</v>
      </c>
      <c r="H54" s="149">
        <v>0.11151379310344828</v>
      </c>
      <c r="I54" s="150">
        <v>4.8582247498769728</v>
      </c>
    </row>
    <row r="55" spans="1:9" ht="15.75">
      <c r="A55" s="146" t="s">
        <v>236</v>
      </c>
      <c r="B55" s="147">
        <v>21</v>
      </c>
      <c r="C55" s="148">
        <v>65.338066149330828</v>
      </c>
      <c r="D55" s="148">
        <v>50.362847538359041</v>
      </c>
      <c r="E55" s="148">
        <v>28.179691630590003</v>
      </c>
      <c r="F55" s="148">
        <v>17.092429580077898</v>
      </c>
      <c r="G55" s="148">
        <v>21.423876217623654</v>
      </c>
      <c r="H55" s="149">
        <v>0.33976666666666661</v>
      </c>
      <c r="I55" s="150">
        <v>0.63054673455185883</v>
      </c>
    </row>
    <row r="56" spans="1:9" ht="15.75">
      <c r="A56" s="146" t="s">
        <v>237</v>
      </c>
      <c r="B56" s="147">
        <v>26</v>
      </c>
      <c r="C56" s="148">
        <v>18.966864977285091</v>
      </c>
      <c r="D56" s="148">
        <v>28.985999646276792</v>
      </c>
      <c r="E56" s="148">
        <v>7.9284852741399652</v>
      </c>
      <c r="F56" s="148">
        <v>9.0390906946286105</v>
      </c>
      <c r="G56" s="148">
        <v>7.8123983093610461</v>
      </c>
      <c r="H56" s="149">
        <v>7.8142857142857139E-2</v>
      </c>
      <c r="I56" s="150">
        <v>0.99975846737709917</v>
      </c>
    </row>
    <row r="57" spans="1:9" ht="15.75">
      <c r="A57" s="146" t="s">
        <v>238</v>
      </c>
      <c r="B57" s="147">
        <v>55</v>
      </c>
      <c r="C57" s="148">
        <v>44.23144875800697</v>
      </c>
      <c r="D57" s="148">
        <v>22.123312520281296</v>
      </c>
      <c r="E57" s="148">
        <v>28.488545253296433</v>
      </c>
      <c r="F57" s="148">
        <v>12.171700321814111</v>
      </c>
      <c r="G57" s="148">
        <v>13.337876901039483</v>
      </c>
      <c r="H57" s="149">
        <v>8.5814285714285732E-2</v>
      </c>
      <c r="I57" s="150">
        <v>1.5542723207470679</v>
      </c>
    </row>
    <row r="58" spans="1:9" ht="15.75">
      <c r="A58" s="146" t="s">
        <v>239</v>
      </c>
      <c r="B58" s="147">
        <v>348</v>
      </c>
      <c r="C58" s="148">
        <v>480.92020345274636</v>
      </c>
      <c r="D58" s="148">
        <v>625.40619966705265</v>
      </c>
      <c r="E58" s="148">
        <v>15.571507079738737</v>
      </c>
      <c r="F58" s="148">
        <v>18.396205096862062</v>
      </c>
      <c r="G58" s="148">
        <v>17.570668588611003</v>
      </c>
      <c r="H58" s="149">
        <v>0.10731562499999998</v>
      </c>
      <c r="I58" s="150">
        <v>1.6372889398548445</v>
      </c>
    </row>
    <row r="59" spans="1:9" ht="15.75">
      <c r="A59" s="146" t="s">
        <v>240</v>
      </c>
      <c r="B59" s="147">
        <v>125</v>
      </c>
      <c r="C59" s="148">
        <v>59.509523956471895</v>
      </c>
      <c r="D59" s="148">
        <v>46.086855188000342</v>
      </c>
      <c r="E59" s="148">
        <v>29.02328059507186</v>
      </c>
      <c r="F59" s="148">
        <v>30.997348531387598</v>
      </c>
      <c r="G59" s="148">
        <v>32.303923700131236</v>
      </c>
      <c r="H59" s="149">
        <v>0.12274583333333332</v>
      </c>
      <c r="I59" s="150">
        <v>2.6317735456164488</v>
      </c>
    </row>
    <row r="60" spans="1:9" ht="15.75">
      <c r="A60" s="146" t="s">
        <v>241</v>
      </c>
      <c r="B60" s="147">
        <v>86</v>
      </c>
      <c r="C60" s="148">
        <v>30.208689590526685</v>
      </c>
      <c r="D60" s="148">
        <v>44.419732750252479</v>
      </c>
      <c r="E60" s="148">
        <v>41.856363222945845</v>
      </c>
      <c r="F60" s="148">
        <v>384.82855460989424</v>
      </c>
      <c r="G60" s="148">
        <v>36.583697143569921</v>
      </c>
      <c r="H60" s="149">
        <v>0.72059999999999991</v>
      </c>
      <c r="I60" s="150">
        <v>0.50768383490938007</v>
      </c>
    </row>
    <row r="61" spans="1:9" ht="15.75">
      <c r="A61" s="146" t="s">
        <v>242</v>
      </c>
      <c r="B61" s="147">
        <v>22</v>
      </c>
      <c r="C61" s="148">
        <v>16.094369661224782</v>
      </c>
      <c r="D61" s="148">
        <v>33.034458299910348</v>
      </c>
      <c r="E61" s="148">
        <v>20.312323265237826</v>
      </c>
      <c r="F61" s="148">
        <v>15.632826840089949</v>
      </c>
      <c r="G61" s="148">
        <v>25.240413614821204</v>
      </c>
      <c r="H61" s="149">
        <v>8.1625000000000003E-2</v>
      </c>
      <c r="I61" s="150">
        <v>3.0922405653686007</v>
      </c>
    </row>
    <row r="62" spans="1:9" ht="15.75">
      <c r="A62" s="146" t="s">
        <v>243</v>
      </c>
      <c r="B62" s="147">
        <v>3</v>
      </c>
      <c r="C62" s="148">
        <v>33.880263647932658</v>
      </c>
      <c r="D62" s="148">
        <v>52.496325301204813</v>
      </c>
      <c r="E62" s="148">
        <v>38.800336438923395</v>
      </c>
      <c r="F62" s="148">
        <v>21.268940169910227</v>
      </c>
      <c r="G62" s="148">
        <v>52.496325301204813</v>
      </c>
      <c r="H62" s="149">
        <v>7.2000000000000008E-2</v>
      </c>
      <c r="I62" s="150">
        <v>7.2911562918340005</v>
      </c>
    </row>
    <row r="63" spans="1:9" ht="15.75">
      <c r="A63" s="146" t="s">
        <v>244</v>
      </c>
      <c r="B63" s="147">
        <v>278</v>
      </c>
      <c r="C63" s="148">
        <v>25.146184392043807</v>
      </c>
      <c r="D63" s="148">
        <v>26.134360751561921</v>
      </c>
      <c r="E63" s="148">
        <v>38.635806875947324</v>
      </c>
      <c r="F63" s="148" t="s">
        <v>192</v>
      </c>
      <c r="G63" s="148">
        <v>32.899008360255714</v>
      </c>
      <c r="H63" s="149">
        <v>-0.25813199999999997</v>
      </c>
      <c r="I63" s="150" t="s">
        <v>192</v>
      </c>
    </row>
    <row r="64" spans="1:9" ht="15.75">
      <c r="A64" s="146" t="s">
        <v>245</v>
      </c>
      <c r="B64" s="147">
        <v>57</v>
      </c>
      <c r="C64" s="148">
        <v>10.842200540287193</v>
      </c>
      <c r="D64" s="148">
        <v>37.082779959348315</v>
      </c>
      <c r="E64" s="148">
        <v>13.863272520521564</v>
      </c>
      <c r="F64" s="148">
        <v>12.855228626174817</v>
      </c>
      <c r="G64" s="148">
        <v>15.243611082894558</v>
      </c>
      <c r="H64" s="149">
        <v>6.6881250000000017E-2</v>
      </c>
      <c r="I64" s="150">
        <v>2.2792054698281734</v>
      </c>
    </row>
    <row r="65" spans="1:9" ht="15.75">
      <c r="A65" s="146" t="s">
        <v>246</v>
      </c>
      <c r="B65" s="147">
        <v>135</v>
      </c>
      <c r="C65" s="148">
        <v>40.30222828455743</v>
      </c>
      <c r="D65" s="148">
        <v>31.776149931718642</v>
      </c>
      <c r="E65" s="148">
        <v>37.282315359238076</v>
      </c>
      <c r="F65" s="148" t="s">
        <v>192</v>
      </c>
      <c r="G65" s="148">
        <v>2.6746758442020253</v>
      </c>
      <c r="H65" s="149">
        <v>7.9810000000000006E-2</v>
      </c>
      <c r="I65" s="150">
        <v>0.33513041526149917</v>
      </c>
    </row>
    <row r="66" spans="1:9" ht="15.75">
      <c r="A66" s="146" t="s">
        <v>247</v>
      </c>
      <c r="B66" s="147">
        <v>26</v>
      </c>
      <c r="C66" s="148">
        <v>25.243273347664914</v>
      </c>
      <c r="D66" s="148">
        <v>24.252317258960598</v>
      </c>
      <c r="E66" s="148">
        <v>34.803954406773208</v>
      </c>
      <c r="F66" s="148">
        <v>35.801839467099725</v>
      </c>
      <c r="G66" s="148">
        <v>26.975115647390428</v>
      </c>
      <c r="H66" s="149">
        <v>0.11400000000000002</v>
      </c>
      <c r="I66" s="150">
        <v>2.3662382146833703</v>
      </c>
    </row>
    <row r="67" spans="1:9" ht="15.75">
      <c r="A67" s="146" t="s">
        <v>248</v>
      </c>
      <c r="B67" s="147">
        <v>15</v>
      </c>
      <c r="C67" s="148">
        <v>20.061717291573434</v>
      </c>
      <c r="D67" s="148">
        <v>20.046811587596142</v>
      </c>
      <c r="E67" s="148">
        <v>22.525505445102908</v>
      </c>
      <c r="F67" s="148">
        <v>36.821324108031064</v>
      </c>
      <c r="G67" s="148">
        <v>13.717476864163388</v>
      </c>
      <c r="H67" s="149">
        <v>7.0000000000000007E-2</v>
      </c>
      <c r="I67" s="150">
        <v>1.9596395520233407</v>
      </c>
    </row>
    <row r="68" spans="1:9" ht="15.75">
      <c r="A68" s="146" t="s">
        <v>249</v>
      </c>
      <c r="B68" s="147">
        <v>55</v>
      </c>
      <c r="C68" s="148">
        <v>21.477989038891085</v>
      </c>
      <c r="D68" s="148">
        <v>21.953539691815568</v>
      </c>
      <c r="E68" s="148">
        <v>19.175407988161034</v>
      </c>
      <c r="F68" s="148">
        <v>24.495100227919881</v>
      </c>
      <c r="G68" s="148">
        <v>20.80541135402563</v>
      </c>
      <c r="H68" s="149">
        <v>7.020540540540543E-2</v>
      </c>
      <c r="I68" s="150">
        <v>2.9635056209537578</v>
      </c>
    </row>
    <row r="69" spans="1:9" ht="15.75">
      <c r="A69" s="146" t="s">
        <v>250</v>
      </c>
      <c r="B69" s="147">
        <v>93</v>
      </c>
      <c r="C69" s="148">
        <v>19.65064042416331</v>
      </c>
      <c r="D69" s="148">
        <v>86.454170201567749</v>
      </c>
      <c r="E69" s="148">
        <v>20.667476320893531</v>
      </c>
      <c r="F69" s="148">
        <v>28.752159515285019</v>
      </c>
      <c r="G69" s="148">
        <v>19.586982009270525</v>
      </c>
      <c r="H69" s="149">
        <v>0.1285</v>
      </c>
      <c r="I69" s="150">
        <v>1.5242787555852548</v>
      </c>
    </row>
    <row r="70" spans="1:9" ht="15.75">
      <c r="A70" s="146" t="s">
        <v>251</v>
      </c>
      <c r="B70" s="147">
        <v>29</v>
      </c>
      <c r="C70" s="148">
        <v>47.997077974813507</v>
      </c>
      <c r="D70" s="148">
        <v>48.936283563714277</v>
      </c>
      <c r="E70" s="148">
        <v>25.04619321202637</v>
      </c>
      <c r="F70" s="148" t="s">
        <v>192</v>
      </c>
      <c r="G70" s="148">
        <v>41.545255873247108</v>
      </c>
      <c r="H70" s="149">
        <v>9.2050000000000007E-2</v>
      </c>
      <c r="I70" s="150">
        <v>4.5133357819931677</v>
      </c>
    </row>
    <row r="71" spans="1:9" ht="15.75">
      <c r="A71" s="146" t="s">
        <v>252</v>
      </c>
      <c r="B71" s="147">
        <v>238</v>
      </c>
      <c r="C71" s="148">
        <v>49.791280586602454</v>
      </c>
      <c r="D71" s="148">
        <v>62.999428661447418</v>
      </c>
      <c r="E71" s="148">
        <v>70.039567131380295</v>
      </c>
      <c r="F71" s="148">
        <v>34.211127993629013</v>
      </c>
      <c r="G71" s="148">
        <v>37.055827382521564</v>
      </c>
      <c r="H71" s="149">
        <v>2.095039682539681E-2</v>
      </c>
      <c r="I71" s="150">
        <v>17.687410740402388</v>
      </c>
    </row>
    <row r="72" spans="1:9" ht="15.75">
      <c r="A72" s="146" t="s">
        <v>253</v>
      </c>
      <c r="B72" s="147">
        <v>25</v>
      </c>
      <c r="C72" s="148">
        <v>31.021741666730062</v>
      </c>
      <c r="D72" s="148">
        <v>15.955592105263159</v>
      </c>
      <c r="E72" s="148">
        <v>11.664739884393063</v>
      </c>
      <c r="F72" s="148">
        <v>57.451968925284987</v>
      </c>
      <c r="G72" s="148">
        <v>15.955592105263159</v>
      </c>
      <c r="H72" s="149">
        <v>0.14499999999999999</v>
      </c>
      <c r="I72" s="150">
        <v>1.1003856624319421</v>
      </c>
    </row>
    <row r="73" spans="1:9" ht="15.75">
      <c r="A73" s="146" t="s">
        <v>254</v>
      </c>
      <c r="B73" s="147">
        <v>11</v>
      </c>
      <c r="C73" s="148">
        <v>40.160322784667386</v>
      </c>
      <c r="D73" s="148">
        <v>52.413073487914708</v>
      </c>
      <c r="E73" s="148">
        <v>82.139419887836937</v>
      </c>
      <c r="F73" s="148">
        <v>50.119296075565053</v>
      </c>
      <c r="G73" s="148">
        <v>50.388701736201085</v>
      </c>
      <c r="H73" s="149">
        <v>-3.2400000000000005E-2</v>
      </c>
      <c r="I73" s="150" t="s">
        <v>192</v>
      </c>
    </row>
    <row r="74" spans="1:9" ht="15.75">
      <c r="A74" s="146" t="s">
        <v>255</v>
      </c>
      <c r="B74" s="147">
        <v>61</v>
      </c>
      <c r="C74" s="148">
        <v>1199.2609078134933</v>
      </c>
      <c r="D74" s="148">
        <v>56.828067786122666</v>
      </c>
      <c r="E74" s="148">
        <v>57.156357333238205</v>
      </c>
      <c r="F74" s="148">
        <v>40.290715766254564</v>
      </c>
      <c r="G74" s="148">
        <v>22.280296631470389</v>
      </c>
      <c r="H74" s="149">
        <v>0.21966666666666665</v>
      </c>
      <c r="I74" s="150">
        <v>1.0142775401276354</v>
      </c>
    </row>
    <row r="75" spans="1:9" ht="15.75">
      <c r="A75" s="146" t="s">
        <v>256</v>
      </c>
      <c r="B75" s="147">
        <v>69</v>
      </c>
      <c r="C75" s="148">
        <v>39.299104278628825</v>
      </c>
      <c r="D75" s="148">
        <v>155.39430580205871</v>
      </c>
      <c r="E75" s="148">
        <v>49.58485664357152</v>
      </c>
      <c r="F75" s="148">
        <v>143.93628620021559</v>
      </c>
      <c r="G75" s="148">
        <v>74.060711565662032</v>
      </c>
      <c r="H75" s="149">
        <v>0.22978000000000001</v>
      </c>
      <c r="I75" s="150">
        <v>3.2231139161659859</v>
      </c>
    </row>
    <row r="76" spans="1:9" ht="15.75">
      <c r="A76" s="146" t="s">
        <v>257</v>
      </c>
      <c r="B76" s="147">
        <v>2</v>
      </c>
      <c r="C76" s="148">
        <v>9.5613688451880385</v>
      </c>
      <c r="D76" s="148">
        <v>15.20057915057915</v>
      </c>
      <c r="E76" s="148">
        <v>12.99045851013673</v>
      </c>
      <c r="F76" s="148">
        <v>9.5577613149670118</v>
      </c>
      <c r="G76" s="148">
        <v>15.20057915057915</v>
      </c>
      <c r="H76" s="149">
        <v>0.30099999999999999</v>
      </c>
      <c r="I76" s="150">
        <v>0.50500262958734721</v>
      </c>
    </row>
    <row r="77" spans="1:9" ht="15.75">
      <c r="A77" s="146" t="s">
        <v>258</v>
      </c>
      <c r="B77" s="147">
        <v>79</v>
      </c>
      <c r="C77" s="148">
        <v>70.431254016216755</v>
      </c>
      <c r="D77" s="148">
        <v>58.913182776746602</v>
      </c>
      <c r="E77" s="148">
        <v>1610.2120353920329</v>
      </c>
      <c r="F77" s="148">
        <v>47.24341800821383</v>
      </c>
      <c r="G77" s="148">
        <v>49.294716447434709</v>
      </c>
      <c r="H77" s="149">
        <v>0.12537599999999999</v>
      </c>
      <c r="I77" s="150">
        <v>3.9317506099600172</v>
      </c>
    </row>
    <row r="78" spans="1:9" ht="15.75">
      <c r="A78" s="146" t="s">
        <v>259</v>
      </c>
      <c r="B78" s="147">
        <v>30</v>
      </c>
      <c r="C78" s="148">
        <v>30.46400250251115</v>
      </c>
      <c r="D78" s="148">
        <v>17.520871329775961</v>
      </c>
      <c r="E78" s="148">
        <v>17.245103062095065</v>
      </c>
      <c r="F78" s="148">
        <v>24.069709580777438</v>
      </c>
      <c r="G78" s="148">
        <v>16.872353522195354</v>
      </c>
      <c r="H78" s="149">
        <v>0.13291076923076922</v>
      </c>
      <c r="I78" s="150">
        <v>1.2694496931923074</v>
      </c>
    </row>
    <row r="79" spans="1:9" ht="15.75">
      <c r="A79" s="146" t="s">
        <v>260</v>
      </c>
      <c r="B79" s="147">
        <v>15</v>
      </c>
      <c r="C79" s="148">
        <v>152.69326052161856</v>
      </c>
      <c r="D79" s="148">
        <v>140.10936326540158</v>
      </c>
      <c r="E79" s="148">
        <v>25.590545234211827</v>
      </c>
      <c r="F79" s="148">
        <v>28.442231103957571</v>
      </c>
      <c r="G79" s="148">
        <v>22.99485987885318</v>
      </c>
      <c r="H79" s="149">
        <v>0.18718333333333334</v>
      </c>
      <c r="I79" s="150">
        <v>1.2284672715975342</v>
      </c>
    </row>
    <row r="80" spans="1:9" ht="15.75">
      <c r="A80" s="146" t="s">
        <v>261</v>
      </c>
      <c r="B80" s="147">
        <v>85</v>
      </c>
      <c r="C80" s="148">
        <v>41.38419371280137</v>
      </c>
      <c r="D80" s="148">
        <v>138.4448999428416</v>
      </c>
      <c r="E80" s="148">
        <v>21.913433639665147</v>
      </c>
      <c r="F80" s="148">
        <v>27.015737167816557</v>
      </c>
      <c r="G80" s="148">
        <v>25.690732168533295</v>
      </c>
      <c r="H80" s="149">
        <v>9.937600000000002E-2</v>
      </c>
      <c r="I80" s="150">
        <v>2.5852048954006288</v>
      </c>
    </row>
    <row r="81" spans="1:9" ht="15.75">
      <c r="A81" s="146" t="s">
        <v>262</v>
      </c>
      <c r="B81" s="147">
        <v>17</v>
      </c>
      <c r="C81" s="148">
        <v>23.22562025936022</v>
      </c>
      <c r="D81" s="148">
        <v>22.701744745699372</v>
      </c>
      <c r="E81" s="148">
        <v>25.816479714308258</v>
      </c>
      <c r="F81" s="148">
        <v>28.79971378214584</v>
      </c>
      <c r="G81" s="148">
        <v>23.088258232633251</v>
      </c>
      <c r="H81" s="149">
        <v>2.1433076923076919E-2</v>
      </c>
      <c r="I81" s="150">
        <v>10.772255572775089</v>
      </c>
    </row>
    <row r="82" spans="1:9" ht="15.75">
      <c r="A82" s="146" t="s">
        <v>263</v>
      </c>
      <c r="B82" s="147">
        <v>14</v>
      </c>
      <c r="C82" s="148">
        <v>40.595073044786119</v>
      </c>
      <c r="D82" s="148">
        <v>14.413462025265975</v>
      </c>
      <c r="E82" s="148">
        <v>18.420473848228895</v>
      </c>
      <c r="F82" s="148">
        <v>16.940592705429637</v>
      </c>
      <c r="G82" s="148">
        <v>9.59346355521755</v>
      </c>
      <c r="H82" s="149">
        <v>0.12257999999999999</v>
      </c>
      <c r="I82" s="150">
        <v>0.7826287775507873</v>
      </c>
    </row>
    <row r="83" spans="1:9" ht="15.75">
      <c r="A83" s="146" t="s">
        <v>264</v>
      </c>
      <c r="B83" s="147">
        <v>75</v>
      </c>
      <c r="C83" s="148">
        <v>133.68279991280295</v>
      </c>
      <c r="D83" s="148">
        <v>131.27291479009298</v>
      </c>
      <c r="E83" s="148">
        <v>129.0535099931864</v>
      </c>
      <c r="F83" s="148">
        <v>125.33385487109337</v>
      </c>
      <c r="G83" s="148">
        <v>70.742768067087198</v>
      </c>
      <c r="H83" s="149">
        <v>0.20172222222222222</v>
      </c>
      <c r="I83" s="150">
        <v>3.5069397554601203</v>
      </c>
    </row>
    <row r="84" spans="1:9" ht="15.75">
      <c r="A84" s="146" t="s">
        <v>265</v>
      </c>
      <c r="B84" s="147">
        <v>85</v>
      </c>
      <c r="C84" s="148">
        <v>30.513496867091341</v>
      </c>
      <c r="D84" s="148">
        <v>55.991884110178958</v>
      </c>
      <c r="E84" s="148">
        <v>26.494570746393119</v>
      </c>
      <c r="F84" s="148">
        <v>35.837574536579233</v>
      </c>
      <c r="G84" s="148">
        <v>41.497331774198024</v>
      </c>
      <c r="H84" s="149">
        <v>9.9136129032258061E-2</v>
      </c>
      <c r="I84" s="150">
        <v>4.1858938995585699</v>
      </c>
    </row>
    <row r="85" spans="1:9" ht="15.75">
      <c r="A85" s="146" t="s">
        <v>266</v>
      </c>
      <c r="B85" s="147">
        <v>3</v>
      </c>
      <c r="C85" s="148">
        <v>39.186082698060403</v>
      </c>
      <c r="D85" s="148">
        <v>24.892802164704982</v>
      </c>
      <c r="E85" s="148">
        <v>15.284327217125384</v>
      </c>
      <c r="F85" s="148" t="s">
        <v>192</v>
      </c>
      <c r="G85" s="148">
        <v>13.07933174102083</v>
      </c>
      <c r="H85" s="149">
        <v>7.4499999999999997E-2</v>
      </c>
      <c r="I85" s="150">
        <v>1.7556149987947425</v>
      </c>
    </row>
    <row r="86" spans="1:9" ht="15.75">
      <c r="A86" s="146" t="s">
        <v>267</v>
      </c>
      <c r="B86" s="147">
        <v>70</v>
      </c>
      <c r="C86" s="148">
        <v>1291.4193241620565</v>
      </c>
      <c r="D86" s="148">
        <v>726.52219693530583</v>
      </c>
      <c r="E86" s="148">
        <v>44.338149304590132</v>
      </c>
      <c r="F86" s="148">
        <v>34.644963241798962</v>
      </c>
      <c r="G86" s="148">
        <v>31.382180556429432</v>
      </c>
      <c r="H86" s="149">
        <v>0.13626585365853663</v>
      </c>
      <c r="I86" s="150">
        <v>2.3030113351117905</v>
      </c>
    </row>
    <row r="87" spans="1:9" ht="15.75">
      <c r="A87" s="146" t="s">
        <v>268</v>
      </c>
      <c r="B87" s="147">
        <v>40</v>
      </c>
      <c r="C87" s="148">
        <v>108.67500882112068</v>
      </c>
      <c r="D87" s="148">
        <v>55.871007175483264</v>
      </c>
      <c r="E87" s="148">
        <v>30.137480934824328</v>
      </c>
      <c r="F87" s="148">
        <v>33.873358142755393</v>
      </c>
      <c r="G87" s="148">
        <v>28.078681074205555</v>
      </c>
      <c r="H87" s="149">
        <v>0.24675000000000002</v>
      </c>
      <c r="I87" s="150">
        <v>1.137940469066081</v>
      </c>
    </row>
    <row r="88" spans="1:9" ht="15.75">
      <c r="A88" s="146" t="s">
        <v>269</v>
      </c>
      <c r="B88" s="147">
        <v>11</v>
      </c>
      <c r="C88" s="148">
        <v>23.466801239308086</v>
      </c>
      <c r="D88" s="148">
        <v>49.987186364820744</v>
      </c>
      <c r="E88" s="148">
        <v>23.610520141057425</v>
      </c>
      <c r="F88" s="148">
        <v>41.989007678676906</v>
      </c>
      <c r="G88" s="148">
        <v>24.701570680628272</v>
      </c>
      <c r="H88" s="149">
        <v>0.11299999999999999</v>
      </c>
      <c r="I88" s="150">
        <v>2.1859797062502899</v>
      </c>
    </row>
    <row r="89" spans="1:9" ht="15.75">
      <c r="A89" s="146" t="s">
        <v>270</v>
      </c>
      <c r="B89" s="147">
        <v>11</v>
      </c>
      <c r="C89" s="148">
        <v>31.52827619780162</v>
      </c>
      <c r="D89" s="148">
        <v>46.18128726931203</v>
      </c>
      <c r="E89" s="148">
        <v>22.567217323272995</v>
      </c>
      <c r="F89" s="148">
        <v>68.874816130262587</v>
      </c>
      <c r="G89" s="148">
        <v>70.562036794838235</v>
      </c>
      <c r="H89" s="149">
        <v>0.15839999999999999</v>
      </c>
      <c r="I89" s="150">
        <v>4.4546740400781717</v>
      </c>
    </row>
    <row r="90" spans="1:9" ht="15.75">
      <c r="A90" s="146" t="s">
        <v>271</v>
      </c>
      <c r="B90" s="147">
        <v>101</v>
      </c>
      <c r="C90" s="148">
        <v>100.58887317378142</v>
      </c>
      <c r="D90" s="148">
        <v>157.38488806622505</v>
      </c>
      <c r="E90" s="148">
        <v>109.43751125654759</v>
      </c>
      <c r="F90" s="148">
        <v>43.665381373798269</v>
      </c>
      <c r="G90" s="148">
        <v>32.951128107865401</v>
      </c>
      <c r="H90" s="149">
        <v>0.19717499999999999</v>
      </c>
      <c r="I90" s="150">
        <v>1.6711615624630609</v>
      </c>
    </row>
    <row r="91" spans="1:9" ht="15.75">
      <c r="A91" s="146" t="s">
        <v>272</v>
      </c>
      <c r="B91" s="147">
        <v>36</v>
      </c>
      <c r="C91" s="148">
        <v>92.255870505035048</v>
      </c>
      <c r="D91" s="148">
        <v>67.888620201828758</v>
      </c>
      <c r="E91" s="148">
        <v>47.860243359081913</v>
      </c>
      <c r="F91" s="148" t="s">
        <v>192</v>
      </c>
      <c r="G91" s="148">
        <v>32.237930577012797</v>
      </c>
      <c r="H91" s="149">
        <v>0.23675000000000002</v>
      </c>
      <c r="I91" s="150">
        <v>1.3616866136013852</v>
      </c>
    </row>
    <row r="92" spans="1:9" ht="15.75">
      <c r="A92" s="146" t="s">
        <v>273</v>
      </c>
      <c r="B92" s="147">
        <v>388</v>
      </c>
      <c r="C92" s="148">
        <v>193.64858144684882</v>
      </c>
      <c r="D92" s="148">
        <v>148.99150403292035</v>
      </c>
      <c r="E92" s="148">
        <v>305.13389180320263</v>
      </c>
      <c r="F92" s="148">
        <v>59.234459054557909</v>
      </c>
      <c r="G92" s="148">
        <v>39.159816182656805</v>
      </c>
      <c r="H92" s="149">
        <v>0.2261199999999999</v>
      </c>
      <c r="I92" s="150">
        <v>1.7318156811718035</v>
      </c>
    </row>
    <row r="93" spans="1:9" ht="15.75">
      <c r="A93" s="146" t="s">
        <v>274</v>
      </c>
      <c r="B93" s="147">
        <v>32</v>
      </c>
      <c r="C93" s="148">
        <v>76.289986055696986</v>
      </c>
      <c r="D93" s="148">
        <v>35.726079443105931</v>
      </c>
      <c r="E93" s="148">
        <v>17.024206969680463</v>
      </c>
      <c r="F93" s="148">
        <v>20.118056453194104</v>
      </c>
      <c r="G93" s="148">
        <v>17.383110251565192</v>
      </c>
      <c r="H93" s="149">
        <v>1.9333333333333331E-2</v>
      </c>
      <c r="I93" s="150">
        <v>8.9912639232233769</v>
      </c>
    </row>
    <row r="94" spans="1:9" ht="15.75">
      <c r="A94" s="146" t="s">
        <v>275</v>
      </c>
      <c r="B94" s="147">
        <v>16</v>
      </c>
      <c r="C94" s="148">
        <v>29.653492436176812</v>
      </c>
      <c r="D94" s="148">
        <v>24.683121593527087</v>
      </c>
      <c r="E94" s="148">
        <v>26.033438478865307</v>
      </c>
      <c r="F94" s="148">
        <v>48.933799601850609</v>
      </c>
      <c r="G94" s="148">
        <v>48.134078983706161</v>
      </c>
      <c r="H94" s="149">
        <v>0.10300000000000001</v>
      </c>
      <c r="I94" s="150">
        <v>4.6732115518161317</v>
      </c>
    </row>
    <row r="95" spans="1:9" ht="15.75">
      <c r="A95" s="146" t="s">
        <v>276</v>
      </c>
      <c r="B95" s="147">
        <v>96</v>
      </c>
      <c r="C95" s="148">
        <v>69.360518295562073</v>
      </c>
      <c r="D95" s="148">
        <v>50.678124744497509</v>
      </c>
      <c r="E95" s="148">
        <v>221.68406661120909</v>
      </c>
      <c r="F95" s="148">
        <v>27.834322044925933</v>
      </c>
      <c r="G95" s="148">
        <v>22.072348651442393</v>
      </c>
      <c r="H95" s="149">
        <v>0.14068136363636363</v>
      </c>
      <c r="I95" s="150">
        <v>1.5689603854349534</v>
      </c>
    </row>
    <row r="96" spans="1:9" ht="15.75">
      <c r="A96" s="146" t="s">
        <v>277</v>
      </c>
      <c r="B96" s="147">
        <v>58</v>
      </c>
      <c r="C96" s="148">
        <v>158.40765707279064</v>
      </c>
      <c r="D96" s="148">
        <v>22.272683229104771</v>
      </c>
      <c r="E96" s="148">
        <v>96.94678199119474</v>
      </c>
      <c r="F96" s="148">
        <v>22.275030607846439</v>
      </c>
      <c r="G96" s="148">
        <v>15.00815367899035</v>
      </c>
      <c r="H96" s="149">
        <v>6.9038888888888886E-2</v>
      </c>
      <c r="I96" s="150">
        <v>2.1738695278170619</v>
      </c>
    </row>
    <row r="97" spans="1:10" ht="15.75">
      <c r="A97" s="146" t="s">
        <v>278</v>
      </c>
      <c r="B97" s="147">
        <v>15</v>
      </c>
      <c r="C97" s="148">
        <v>28.532808512185788</v>
      </c>
      <c r="D97" s="148">
        <v>54.618361961531335</v>
      </c>
      <c r="E97" s="148">
        <v>14.110759977190732</v>
      </c>
      <c r="F97" s="148">
        <v>36.211795677840378</v>
      </c>
      <c r="G97" s="148">
        <v>24.39453496666367</v>
      </c>
      <c r="H97" s="149">
        <v>9.8266666666666669E-2</v>
      </c>
      <c r="I97" s="150">
        <v>2.4824832055627888</v>
      </c>
    </row>
    <row r="98" spans="1:10" ht="15.75">
      <c r="A98" s="146" t="s">
        <v>279</v>
      </c>
      <c r="B98" s="147">
        <v>21</v>
      </c>
      <c r="C98" s="148">
        <v>27.844321947895128</v>
      </c>
      <c r="D98" s="148">
        <v>48.605928871645851</v>
      </c>
      <c r="E98" s="148">
        <v>20.000337340973289</v>
      </c>
      <c r="F98" s="148">
        <v>36.171745970816438</v>
      </c>
      <c r="G98" s="148">
        <v>30.97266202868348</v>
      </c>
      <c r="H98" s="149">
        <v>0.11195555555555556</v>
      </c>
      <c r="I98" s="150">
        <v>2.7665140756069007</v>
      </c>
    </row>
    <row r="99" spans="1:10" ht="15.75">
      <c r="A99" s="146" t="s">
        <v>280</v>
      </c>
      <c r="B99" s="147">
        <v>6</v>
      </c>
      <c r="C99" s="148">
        <v>25.541871374698623</v>
      </c>
      <c r="D99" s="148">
        <v>28.550848056184293</v>
      </c>
      <c r="E99" s="148">
        <v>22.916980565730569</v>
      </c>
      <c r="F99" s="148">
        <v>23.113862232133584</v>
      </c>
      <c r="G99" s="148">
        <v>26.938627788904935</v>
      </c>
      <c r="H99" s="149">
        <v>9.3725000000000003E-2</v>
      </c>
      <c r="I99" s="150">
        <v>2.8742200895070615</v>
      </c>
    </row>
    <row r="100" spans="1:10" ht="15.75">
      <c r="A100" s="146" t="s">
        <v>281</v>
      </c>
      <c r="B100" s="147">
        <v>35</v>
      </c>
      <c r="C100" s="148">
        <v>30.51424909697813</v>
      </c>
      <c r="D100" s="148">
        <v>46.738341622015596</v>
      </c>
      <c r="E100" s="148">
        <v>27.294505246909484</v>
      </c>
      <c r="F100" s="148" t="s">
        <v>192</v>
      </c>
      <c r="G100" s="148">
        <v>26.354328092104826</v>
      </c>
      <c r="H100" s="149">
        <v>4.7633333333333333E-2</v>
      </c>
      <c r="I100" s="150">
        <v>5.5327490746196268</v>
      </c>
    </row>
    <row r="101" spans="1:10" ht="15.75">
      <c r="A101" s="146" t="s">
        <v>282</v>
      </c>
      <c r="B101" s="147">
        <v>16</v>
      </c>
      <c r="C101" s="148">
        <v>20.24431447932459</v>
      </c>
      <c r="D101" s="148">
        <v>18.730852059509221</v>
      </c>
      <c r="E101" s="148">
        <v>18.252801393649513</v>
      </c>
      <c r="F101" s="148">
        <v>21.692848364955189</v>
      </c>
      <c r="G101" s="148">
        <v>15.914733975531435</v>
      </c>
      <c r="H101" s="149">
        <v>4.9543750000000004E-2</v>
      </c>
      <c r="I101" s="150">
        <v>3.2122586553362296</v>
      </c>
    </row>
    <row r="102" spans="1:10" s="138" customFormat="1" ht="15.75">
      <c r="A102" s="146" t="s">
        <v>283</v>
      </c>
      <c r="B102" s="147">
        <v>17</v>
      </c>
      <c r="C102" s="148">
        <v>54.771951486625902</v>
      </c>
      <c r="D102" s="148">
        <v>62.39214919438848</v>
      </c>
      <c r="E102" s="148">
        <v>48.224063042161475</v>
      </c>
      <c r="F102" s="148">
        <v>47.907657176432863</v>
      </c>
      <c r="G102" s="148">
        <v>41.330834425223493</v>
      </c>
      <c r="H102" s="149">
        <v>8.561666666666666E-2</v>
      </c>
      <c r="I102" s="150">
        <v>4.8274285877232037</v>
      </c>
      <c r="J102" s="135"/>
    </row>
    <row r="103" spans="1:10" s="138" customFormat="1" ht="15.75">
      <c r="A103" s="146" t="s">
        <v>284</v>
      </c>
      <c r="B103" s="147">
        <v>7582</v>
      </c>
      <c r="C103" s="148">
        <v>109.79299344075949</v>
      </c>
      <c r="D103" s="148">
        <v>103.24608265487092</v>
      </c>
      <c r="E103" s="148">
        <v>79.743516870033332</v>
      </c>
      <c r="F103" s="148">
        <v>31.577732283780158</v>
      </c>
      <c r="G103" s="148">
        <v>27.358263566356811</v>
      </c>
      <c r="H103" s="149">
        <v>0.11636823704586058</v>
      </c>
      <c r="I103" s="150">
        <v>2.3510078231721385</v>
      </c>
    </row>
    <row r="104" spans="1:10" s="138" customFormat="1" ht="15.75">
      <c r="A104" s="151" t="s">
        <v>285</v>
      </c>
      <c r="B104" s="152">
        <v>6253</v>
      </c>
      <c r="C104" s="153">
        <v>103.3305021162834</v>
      </c>
      <c r="D104" s="153">
        <v>87.077262365850473</v>
      </c>
      <c r="E104" s="153">
        <v>93.385287795672369</v>
      </c>
      <c r="F104" s="153">
        <v>38.059270071758014</v>
      </c>
      <c r="G104" s="153">
        <v>30.395947216732164</v>
      </c>
      <c r="H104" s="154">
        <v>0.12169749758766769</v>
      </c>
      <c r="I104" s="155">
        <v>2.4976641113623326</v>
      </c>
    </row>
  </sheetData>
  <mergeCells count="8">
    <mergeCell ref="B6:G6"/>
    <mergeCell ref="B7:G7"/>
    <mergeCell ref="B1:G1"/>
    <mergeCell ref="B2:G2"/>
    <mergeCell ref="B3:E3"/>
    <mergeCell ref="F3:G3"/>
    <mergeCell ref="B4:G4"/>
    <mergeCell ref="B5:G5"/>
  </mergeCells>
  <hyperlinks>
    <hyperlink ref="B2" r:id="rId1" xr:uid="{DA4655E3-BE63-FF47-AD3E-F4296A1B7313}"/>
    <hyperlink ref="B4" r:id="rId2" xr:uid="{71A08C84-7EBF-8443-877E-478A173C704D}"/>
    <hyperlink ref="B5" r:id="rId3" xr:uid="{ACB19CEE-9DB5-5B43-A9D2-6F27F00EF723}"/>
    <hyperlink ref="B6" r:id="rId4" xr:uid="{6025B203-23AB-5044-881F-44560CF7A338}"/>
    <hyperlink ref="B7" r:id="rId5" xr:uid="{017065C3-6D00-9140-B2CF-11AFDBC18879}"/>
  </hyperlinks>
  <pageMargins left="0.7" right="0.7" top="0.75" bottom="0.75" header="0.3" footer="0.3"/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81" workbookViewId="0">
      <selection activeCell="E25" sqref="E25"/>
    </sheetView>
  </sheetViews>
  <sheetFormatPr defaultColWidth="17.28515625" defaultRowHeight="15" customHeight="1"/>
  <cols>
    <col min="1" max="1" width="1.7109375" customWidth="1"/>
    <col min="2" max="2" width="37.42578125" customWidth="1"/>
    <col min="3" max="10" width="12.28515625" customWidth="1"/>
    <col min="11" max="26" width="8" customWidth="1"/>
  </cols>
  <sheetData>
    <row r="1" spans="1:26" ht="23.25" customHeight="1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5"/>
      <c r="B2" s="6"/>
      <c r="C2" s="6"/>
      <c r="D2" s="6"/>
      <c r="E2" s="5"/>
      <c r="F2" s="5"/>
      <c r="G2" s="5"/>
      <c r="H2" s="5"/>
      <c r="I2" s="5"/>
      <c r="J2" s="5"/>
    </row>
    <row r="3" spans="1:26" ht="15" customHeight="1">
      <c r="A3" s="7"/>
      <c r="B3" s="8" t="s">
        <v>1</v>
      </c>
      <c r="C3" s="9"/>
      <c r="D3" s="10">
        <v>41275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" customHeight="1">
      <c r="A4" s="7"/>
      <c r="B4" s="8" t="s">
        <v>2</v>
      </c>
      <c r="C4" s="9"/>
      <c r="D4" s="11">
        <v>25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" customHeight="1">
      <c r="A5" s="7"/>
      <c r="B5" s="8" t="s">
        <v>3</v>
      </c>
      <c r="C5" s="9"/>
      <c r="D5" s="12">
        <v>500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" customHeight="1">
      <c r="A6" s="7"/>
      <c r="B6" s="8"/>
      <c r="C6" s="9"/>
      <c r="D6" s="13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>
      <c r="A7" s="7"/>
      <c r="B7" s="14" t="s">
        <v>4</v>
      </c>
      <c r="C7" s="14"/>
      <c r="D7" s="14"/>
      <c r="E7" s="14"/>
      <c r="F7" s="14"/>
      <c r="G7" s="14"/>
      <c r="H7" s="14"/>
      <c r="I7" s="14"/>
      <c r="J7" s="1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" customHeight="1">
      <c r="A8" s="7"/>
      <c r="B8" s="8"/>
      <c r="C8" s="15"/>
      <c r="D8" s="16"/>
      <c r="E8" s="17"/>
      <c r="F8" s="182" t="s">
        <v>6</v>
      </c>
      <c r="G8" s="183"/>
      <c r="H8" s="183"/>
      <c r="I8" s="183"/>
      <c r="J8" s="18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customHeight="1">
      <c r="A9" s="7"/>
      <c r="B9" s="8"/>
      <c r="C9" s="22">
        <v>40543</v>
      </c>
      <c r="D9" s="22">
        <v>40908</v>
      </c>
      <c r="E9" s="22">
        <v>41274</v>
      </c>
      <c r="F9" s="26">
        <f t="shared" ref="F9:J9" si="0">E9+365</f>
        <v>41639</v>
      </c>
      <c r="G9" s="26">
        <f t="shared" si="0"/>
        <v>42004</v>
      </c>
      <c r="H9" s="26">
        <f t="shared" si="0"/>
        <v>42369</v>
      </c>
      <c r="I9" s="26">
        <f t="shared" si="0"/>
        <v>42734</v>
      </c>
      <c r="J9" s="26">
        <f t="shared" si="0"/>
        <v>43099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 customHeight="1">
      <c r="A10" s="7"/>
      <c r="B10" s="8" t="s">
        <v>19</v>
      </c>
      <c r="C10" s="29">
        <v>5300</v>
      </c>
      <c r="D10" s="29">
        <v>5700</v>
      </c>
      <c r="E10" s="31">
        <v>6000</v>
      </c>
      <c r="F10" s="33">
        <f t="shared" ref="F10:J10" si="1">E10*(1+F11)</f>
        <v>6600.0000000000009</v>
      </c>
      <c r="G10" s="33">
        <f t="shared" si="1"/>
        <v>7326.0000000000018</v>
      </c>
      <c r="H10" s="33">
        <f t="shared" si="1"/>
        <v>8205.1200000000026</v>
      </c>
      <c r="I10" s="33">
        <f t="shared" si="1"/>
        <v>9271.7856000000029</v>
      </c>
      <c r="J10" s="33">
        <f t="shared" si="1"/>
        <v>10477.117728000003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 customHeight="1">
      <c r="A11" s="7"/>
      <c r="B11" s="35" t="s">
        <v>34</v>
      </c>
      <c r="C11" s="9"/>
      <c r="D11" s="13"/>
      <c r="E11" s="7"/>
      <c r="F11" s="36">
        <v>0.1</v>
      </c>
      <c r="G11" s="36">
        <v>0.11</v>
      </c>
      <c r="H11" s="36">
        <v>0.12</v>
      </c>
      <c r="I11" s="36">
        <v>0.13</v>
      </c>
      <c r="J11" s="36">
        <v>0.13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>
      <c r="A12" s="7"/>
      <c r="B12" s="8"/>
      <c r="C12" s="9"/>
      <c r="D12" s="1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" customHeight="1">
      <c r="A13" s="7"/>
      <c r="B13" s="8" t="s">
        <v>35</v>
      </c>
      <c r="C13" s="31">
        <v>2000</v>
      </c>
      <c r="D13" s="31">
        <v>2080</v>
      </c>
      <c r="E13" s="31">
        <v>2150</v>
      </c>
      <c r="F13" s="39">
        <f t="shared" ref="F13:J13" si="2">F14*F10</f>
        <v>2310</v>
      </c>
      <c r="G13" s="39">
        <f t="shared" si="2"/>
        <v>2564.1000000000004</v>
      </c>
      <c r="H13" s="39">
        <f t="shared" si="2"/>
        <v>2871.7920000000008</v>
      </c>
      <c r="I13" s="39">
        <f t="shared" si="2"/>
        <v>3245.124960000001</v>
      </c>
      <c r="J13" s="39">
        <f t="shared" si="2"/>
        <v>3666.9912048000006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" customHeight="1">
      <c r="A14" s="7"/>
      <c r="B14" s="35" t="s">
        <v>46</v>
      </c>
      <c r="C14" s="9"/>
      <c r="D14" s="13"/>
      <c r="E14" s="7"/>
      <c r="F14" s="36">
        <v>0.35</v>
      </c>
      <c r="G14" s="36">
        <v>0.35</v>
      </c>
      <c r="H14" s="36">
        <v>0.35</v>
      </c>
      <c r="I14" s="36">
        <v>0.35</v>
      </c>
      <c r="J14" s="36">
        <v>0.35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" customHeight="1">
      <c r="A15" s="7"/>
      <c r="B15" s="8"/>
      <c r="C15" s="9"/>
      <c r="D15" s="1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" customHeight="1">
      <c r="A16" s="7"/>
      <c r="B16" s="8" t="s">
        <v>47</v>
      </c>
      <c r="C16" s="41">
        <v>1700</v>
      </c>
      <c r="D16" s="41">
        <v>1750</v>
      </c>
      <c r="E16" s="41">
        <v>1800</v>
      </c>
      <c r="F16" s="39">
        <f t="shared" ref="F16:J16" si="3">F17*F10</f>
        <v>1980.0000000000002</v>
      </c>
      <c r="G16" s="39">
        <f t="shared" si="3"/>
        <v>2197.8000000000006</v>
      </c>
      <c r="H16" s="39">
        <f t="shared" si="3"/>
        <v>2461.5360000000005</v>
      </c>
      <c r="I16" s="39">
        <f t="shared" si="3"/>
        <v>2781.5356800000009</v>
      </c>
      <c r="J16" s="39">
        <f t="shared" si="3"/>
        <v>3143.1353184000009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" customHeight="1">
      <c r="A17" s="7"/>
      <c r="B17" s="35" t="s">
        <v>48</v>
      </c>
      <c r="C17" s="9"/>
      <c r="D17" s="13"/>
      <c r="E17" s="7"/>
      <c r="F17" s="36">
        <v>0.3</v>
      </c>
      <c r="G17" s="36">
        <v>0.3</v>
      </c>
      <c r="H17" s="36">
        <v>0.3</v>
      </c>
      <c r="I17" s="36">
        <v>0.3</v>
      </c>
      <c r="J17" s="36">
        <v>0.3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" customHeight="1">
      <c r="A18" s="7"/>
      <c r="B18" s="8"/>
      <c r="C18" s="9"/>
      <c r="D18" s="13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" customHeight="1">
      <c r="A19" s="7"/>
      <c r="B19" s="8" t="s">
        <v>50</v>
      </c>
      <c r="C19" s="31">
        <v>300</v>
      </c>
      <c r="D19" s="31">
        <v>330</v>
      </c>
      <c r="E19" s="31">
        <v>350</v>
      </c>
      <c r="F19" s="39">
        <f t="shared" ref="F19:J19" si="4">F20*F10</f>
        <v>369.60000000000008</v>
      </c>
      <c r="G19" s="39">
        <f t="shared" si="4"/>
        <v>388.27800000000008</v>
      </c>
      <c r="H19" s="39">
        <f t="shared" si="4"/>
        <v>336.40992000000011</v>
      </c>
      <c r="I19" s="39">
        <f t="shared" si="4"/>
        <v>435.77392320000013</v>
      </c>
      <c r="J19" s="39">
        <f t="shared" si="4"/>
        <v>460.99318003200011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" customHeight="1">
      <c r="A20" s="7"/>
      <c r="B20" s="35" t="s">
        <v>52</v>
      </c>
      <c r="C20" s="9"/>
      <c r="D20" s="13"/>
      <c r="E20" s="7"/>
      <c r="F20" s="36">
        <v>5.6000000000000001E-2</v>
      </c>
      <c r="G20" s="36">
        <v>5.2999999999999999E-2</v>
      </c>
      <c r="H20" s="36">
        <v>4.1000000000000002E-2</v>
      </c>
      <c r="I20" s="36">
        <v>4.7E-2</v>
      </c>
      <c r="J20" s="36">
        <v>4.3999999999999997E-2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" customHeight="1">
      <c r="A21" s="7"/>
      <c r="B21" s="8"/>
      <c r="C21" s="9"/>
      <c r="D21" s="1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9.5" customHeight="1">
      <c r="A22" s="7"/>
      <c r="B22" s="14" t="s">
        <v>53</v>
      </c>
      <c r="C22" s="14"/>
      <c r="D22" s="14"/>
      <c r="E22" s="14"/>
      <c r="F22" s="14"/>
      <c r="G22" s="14"/>
      <c r="H22" s="14"/>
      <c r="I22" s="14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" customHeight="1">
      <c r="A23" s="7"/>
      <c r="B23" s="8"/>
      <c r="C23" s="15"/>
      <c r="D23" s="16"/>
      <c r="E23" s="17"/>
      <c r="F23" s="182" t="s">
        <v>6</v>
      </c>
      <c r="G23" s="183"/>
      <c r="H23" s="183"/>
      <c r="I23" s="183"/>
      <c r="J23" s="18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" customHeight="1">
      <c r="A24" s="7"/>
      <c r="B24" s="8"/>
      <c r="C24" s="22">
        <v>40543</v>
      </c>
      <c r="D24" s="22">
        <v>40908</v>
      </c>
      <c r="E24" s="22">
        <v>41274</v>
      </c>
      <c r="F24" s="26">
        <f t="shared" ref="F24:J24" si="5">E24+365</f>
        <v>41639</v>
      </c>
      <c r="G24" s="26">
        <f t="shared" si="5"/>
        <v>42004</v>
      </c>
      <c r="H24" s="26">
        <f t="shared" si="5"/>
        <v>42369</v>
      </c>
      <c r="I24" s="26">
        <f t="shared" si="5"/>
        <v>42734</v>
      </c>
      <c r="J24" s="26">
        <f t="shared" si="5"/>
        <v>43099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" customHeight="1">
      <c r="A25" s="7"/>
      <c r="B25" s="8" t="s">
        <v>56</v>
      </c>
      <c r="C25" s="31">
        <v>700</v>
      </c>
      <c r="D25" s="31">
        <v>1000</v>
      </c>
      <c r="E25" s="31">
        <v>1500</v>
      </c>
      <c r="F25" s="44">
        <f t="shared" ref="F25:J25" si="6">E25*(1+F36)</f>
        <v>1500</v>
      </c>
      <c r="G25" s="44">
        <f t="shared" si="6"/>
        <v>1500</v>
      </c>
      <c r="H25" s="44">
        <f t="shared" si="6"/>
        <v>1500</v>
      </c>
      <c r="I25" s="44">
        <f t="shared" si="6"/>
        <v>1500</v>
      </c>
      <c r="J25" s="44">
        <f t="shared" si="6"/>
        <v>1500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" customHeight="1">
      <c r="A26" s="7"/>
      <c r="B26" s="45" t="s">
        <v>58</v>
      </c>
      <c r="C26" s="46">
        <v>1100</v>
      </c>
      <c r="D26" s="46">
        <v>1250</v>
      </c>
      <c r="E26" s="46">
        <v>1350</v>
      </c>
      <c r="F26" s="44">
        <f t="shared" ref="F26:J26" si="7">E26*(1+F37)</f>
        <v>1485.0000000000002</v>
      </c>
      <c r="G26" s="44">
        <f t="shared" si="7"/>
        <v>1648.3500000000004</v>
      </c>
      <c r="H26" s="44">
        <f t="shared" si="7"/>
        <v>1846.1520000000005</v>
      </c>
      <c r="I26" s="44">
        <f t="shared" si="7"/>
        <v>2086.1517600000002</v>
      </c>
      <c r="J26" s="44">
        <f t="shared" si="7"/>
        <v>2357.3514888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" customHeight="1">
      <c r="A27" s="7"/>
      <c r="B27" s="45" t="s">
        <v>62</v>
      </c>
      <c r="C27" s="41">
        <v>900</v>
      </c>
      <c r="D27" s="41">
        <v>925</v>
      </c>
      <c r="E27" s="41">
        <v>935</v>
      </c>
      <c r="F27" s="44">
        <f t="shared" ref="F27:J27" si="8">E27*(1+F38)</f>
        <v>949.02499999999986</v>
      </c>
      <c r="G27" s="44">
        <f t="shared" si="8"/>
        <v>1001.2213749999999</v>
      </c>
      <c r="H27" s="44">
        <f t="shared" si="8"/>
        <v>1092.3325201249997</v>
      </c>
      <c r="I27" s="44">
        <f t="shared" si="8"/>
        <v>1200.4734396173747</v>
      </c>
      <c r="J27" s="44">
        <f t="shared" si="8"/>
        <v>1319.3203101394947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" customHeight="1">
      <c r="A28" s="7"/>
      <c r="B28" s="45" t="s">
        <v>63</v>
      </c>
      <c r="C28" s="41">
        <v>50</v>
      </c>
      <c r="D28" s="41">
        <v>63</v>
      </c>
      <c r="E28" s="41">
        <v>75</v>
      </c>
      <c r="F28" s="44">
        <f t="shared" ref="F28:J28" si="9">E28*(1+F39)</f>
        <v>89.7</v>
      </c>
      <c r="G28" s="44">
        <f t="shared" si="9"/>
        <v>106.47390000000001</v>
      </c>
      <c r="H28" s="44">
        <f t="shared" si="9"/>
        <v>123.0838284</v>
      </c>
      <c r="I28" s="44">
        <f t="shared" si="9"/>
        <v>139.08472609199998</v>
      </c>
      <c r="J28" s="44">
        <f t="shared" si="9"/>
        <v>160.36468918407598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" customHeight="1">
      <c r="A29" s="7"/>
      <c r="B29" s="8"/>
      <c r="C29" s="9"/>
      <c r="D29" s="13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" customHeight="1">
      <c r="A30" s="7"/>
      <c r="B30" s="45" t="s">
        <v>66</v>
      </c>
      <c r="C30" s="31">
        <v>930</v>
      </c>
      <c r="D30" s="31">
        <v>960</v>
      </c>
      <c r="E30" s="31">
        <v>1000</v>
      </c>
      <c r="F30" s="33">
        <f t="shared" ref="F30:J30" si="10">E30*(1+F40)</f>
        <v>1014.9999999999999</v>
      </c>
      <c r="G30" s="33">
        <f t="shared" si="10"/>
        <v>1070.8249999999998</v>
      </c>
      <c r="H30" s="33">
        <f t="shared" si="10"/>
        <v>1168.2700749999997</v>
      </c>
      <c r="I30" s="33">
        <f t="shared" si="10"/>
        <v>1283.9288124249997</v>
      </c>
      <c r="J30" s="33">
        <f t="shared" si="10"/>
        <v>1411.0377648550746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 customHeight="1">
      <c r="A31" s="7"/>
      <c r="B31" s="45" t="s">
        <v>69</v>
      </c>
      <c r="C31" s="41">
        <v>90</v>
      </c>
      <c r="D31" s="41">
        <v>88</v>
      </c>
      <c r="E31" s="41">
        <v>93</v>
      </c>
      <c r="F31" s="52">
        <f t="shared" ref="F31:J31" si="11">E31*(1+F41)</f>
        <v>102.30000000000001</v>
      </c>
      <c r="G31" s="52">
        <f t="shared" si="11"/>
        <v>113.55300000000003</v>
      </c>
      <c r="H31" s="52">
        <f t="shared" si="11"/>
        <v>127.17936000000005</v>
      </c>
      <c r="I31" s="52">
        <f t="shared" si="11"/>
        <v>143.71267680000003</v>
      </c>
      <c r="J31" s="52">
        <f t="shared" si="11"/>
        <v>162.39532478400002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 customHeight="1">
      <c r="A32" s="7"/>
      <c r="B32" s="8"/>
      <c r="C32" s="9"/>
      <c r="D32" s="1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 customHeight="1">
      <c r="A33" s="7"/>
      <c r="B33" s="8" t="s">
        <v>94</v>
      </c>
      <c r="C33" s="41">
        <v>2300</v>
      </c>
      <c r="D33" s="41">
        <v>4750</v>
      </c>
      <c r="E33" s="41">
        <v>4250</v>
      </c>
      <c r="F33" s="52">
        <f t="shared" ref="F33:J33" si="12">E33</f>
        <v>4250</v>
      </c>
      <c r="G33" s="52">
        <f t="shared" si="12"/>
        <v>4250</v>
      </c>
      <c r="H33" s="52">
        <f t="shared" si="12"/>
        <v>4250</v>
      </c>
      <c r="I33" s="52">
        <f t="shared" si="12"/>
        <v>4250</v>
      </c>
      <c r="J33" s="52">
        <f t="shared" si="12"/>
        <v>4250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" customHeight="1">
      <c r="A34" s="7"/>
      <c r="B34" s="8"/>
      <c r="C34" s="9"/>
      <c r="D34" s="13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" customHeight="1">
      <c r="A35" s="7"/>
      <c r="B35" s="8" t="s">
        <v>95</v>
      </c>
      <c r="C35" s="41">
        <v>455</v>
      </c>
      <c r="D35" s="41">
        <v>488</v>
      </c>
      <c r="E35" s="41">
        <v>535</v>
      </c>
      <c r="F35" s="52">
        <f t="shared" ref="F35:J35" si="13">E35*(1+F42)</f>
        <v>588.5</v>
      </c>
      <c r="G35" s="52">
        <f t="shared" si="13"/>
        <v>653.23500000000001</v>
      </c>
      <c r="H35" s="52">
        <f t="shared" si="13"/>
        <v>731.62320000000011</v>
      </c>
      <c r="I35" s="52">
        <f t="shared" si="13"/>
        <v>826.73421600000006</v>
      </c>
      <c r="J35" s="52">
        <f t="shared" si="13"/>
        <v>934.20966407999992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" customHeight="1">
      <c r="A36" s="7"/>
      <c r="B36" s="8"/>
      <c r="C36" s="9"/>
      <c r="D36" s="13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" customHeight="1">
      <c r="A37" s="7"/>
      <c r="B37" s="56" t="s">
        <v>97</v>
      </c>
      <c r="C37" s="58"/>
      <c r="D37" s="60"/>
      <c r="E37" s="62"/>
      <c r="F37" s="36">
        <v>0.1</v>
      </c>
      <c r="G37" s="36">
        <v>0.11</v>
      </c>
      <c r="H37" s="36">
        <v>0.12</v>
      </c>
      <c r="I37" s="36">
        <v>0.13</v>
      </c>
      <c r="J37" s="36">
        <v>0.13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 customHeight="1">
      <c r="A38" s="7"/>
      <c r="B38" s="56" t="s">
        <v>100</v>
      </c>
      <c r="C38" s="58"/>
      <c r="D38" s="60"/>
      <c r="E38" s="62"/>
      <c r="F38" s="36">
        <v>1.4999999999999999E-2</v>
      </c>
      <c r="G38" s="36">
        <v>5.5E-2</v>
      </c>
      <c r="H38" s="36">
        <v>9.0999999999999998E-2</v>
      </c>
      <c r="I38" s="36">
        <v>9.9000000000000005E-2</v>
      </c>
      <c r="J38" s="36">
        <v>9.9000000000000005E-2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" customHeight="1">
      <c r="A39" s="7"/>
      <c r="B39" s="56" t="s">
        <v>102</v>
      </c>
      <c r="C39" s="58"/>
      <c r="D39" s="60"/>
      <c r="E39" s="62"/>
      <c r="F39" s="36">
        <v>0.19600000000000001</v>
      </c>
      <c r="G39" s="36">
        <v>0.187</v>
      </c>
      <c r="H39" s="36">
        <v>0.156</v>
      </c>
      <c r="I39" s="36">
        <v>0.13</v>
      </c>
      <c r="J39" s="36">
        <v>0.153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" customHeight="1">
      <c r="A40" s="7"/>
      <c r="B40" s="56" t="s">
        <v>103</v>
      </c>
      <c r="C40" s="58"/>
      <c r="D40" s="60"/>
      <c r="E40" s="62"/>
      <c r="F40" s="36">
        <v>1.4999999999999999E-2</v>
      </c>
      <c r="G40" s="36">
        <v>5.5E-2</v>
      </c>
      <c r="H40" s="36">
        <v>9.0999999999999998E-2</v>
      </c>
      <c r="I40" s="36">
        <v>9.9000000000000005E-2</v>
      </c>
      <c r="J40" s="36">
        <v>9.9000000000000005E-2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" customHeight="1">
      <c r="A41" s="7"/>
      <c r="B41" s="56" t="s">
        <v>104</v>
      </c>
      <c r="C41" s="58"/>
      <c r="D41" s="60"/>
      <c r="E41" s="62"/>
      <c r="F41" s="36">
        <v>0.1</v>
      </c>
      <c r="G41" s="36">
        <v>0.11</v>
      </c>
      <c r="H41" s="36">
        <v>0.12</v>
      </c>
      <c r="I41" s="36">
        <v>0.13</v>
      </c>
      <c r="J41" s="36">
        <v>0.13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" customHeight="1">
      <c r="A42" s="7"/>
      <c r="B42" s="35" t="s">
        <v>105</v>
      </c>
      <c r="C42" s="58"/>
      <c r="D42" s="60"/>
      <c r="E42" s="62"/>
      <c r="F42" s="36">
        <v>0.1</v>
      </c>
      <c r="G42" s="36">
        <v>0.11</v>
      </c>
      <c r="H42" s="36">
        <v>0.12</v>
      </c>
      <c r="I42" s="36">
        <v>0.13</v>
      </c>
      <c r="J42" s="36">
        <v>0.13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" customHeight="1">
      <c r="A43" s="7"/>
      <c r="B43" s="35"/>
      <c r="C43" s="58"/>
      <c r="D43" s="60"/>
      <c r="E43" s="62"/>
      <c r="F43" s="62"/>
      <c r="G43" s="62"/>
      <c r="H43" s="62"/>
      <c r="I43" s="62"/>
      <c r="J43" s="6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67"/>
      <c r="B44" s="14" t="s">
        <v>106</v>
      </c>
      <c r="C44" s="14"/>
      <c r="D44" s="14"/>
      <c r="E44" s="14"/>
      <c r="F44" s="14"/>
      <c r="G44" s="14"/>
      <c r="H44" s="14"/>
      <c r="I44" s="14"/>
      <c r="J44" s="14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" customHeight="1">
      <c r="A45" s="67"/>
      <c r="B45" s="64" t="s">
        <v>107</v>
      </c>
      <c r="C45" s="68"/>
      <c r="D45" s="16"/>
      <c r="E45" s="69"/>
      <c r="F45" s="182" t="s">
        <v>6</v>
      </c>
      <c r="G45" s="183"/>
      <c r="H45" s="183"/>
      <c r="I45" s="183"/>
      <c r="J45" s="184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" customHeight="1">
      <c r="A46" s="67"/>
      <c r="B46" s="19"/>
      <c r="C46" s="72">
        <v>40543</v>
      </c>
      <c r="D46" s="72">
        <v>40908</v>
      </c>
      <c r="E46" s="72">
        <v>41274</v>
      </c>
      <c r="F46" s="26">
        <f t="shared" ref="F46:J46" si="14">E46+365</f>
        <v>41639</v>
      </c>
      <c r="G46" s="26">
        <f t="shared" si="14"/>
        <v>42004</v>
      </c>
      <c r="H46" s="26">
        <f t="shared" si="14"/>
        <v>42369</v>
      </c>
      <c r="I46" s="26">
        <f t="shared" si="14"/>
        <v>42734</v>
      </c>
      <c r="J46" s="26">
        <f t="shared" si="14"/>
        <v>43099</v>
      </c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5" customHeight="1">
      <c r="A47" s="67"/>
      <c r="B47" s="37" t="s">
        <v>36</v>
      </c>
      <c r="C47" s="76"/>
      <c r="D47" s="76"/>
      <c r="E47" s="76"/>
      <c r="F47" s="78">
        <v>1</v>
      </c>
      <c r="G47" s="78">
        <f t="shared" ref="G47:J47" si="15">F47+1</f>
        <v>2</v>
      </c>
      <c r="H47" s="78">
        <f t="shared" si="15"/>
        <v>3</v>
      </c>
      <c r="I47" s="78">
        <f t="shared" si="15"/>
        <v>4</v>
      </c>
      <c r="J47" s="78">
        <f t="shared" si="15"/>
        <v>5</v>
      </c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5" customHeight="1">
      <c r="A48" s="67"/>
      <c r="B48" s="67" t="s">
        <v>112</v>
      </c>
      <c r="C48" s="81"/>
      <c r="D48" s="81"/>
      <c r="E48" s="83"/>
      <c r="F48" s="83">
        <f t="shared" ref="F48:J48" si="16">F10</f>
        <v>6600.0000000000009</v>
      </c>
      <c r="G48" s="83">
        <f t="shared" si="16"/>
        <v>7326.0000000000018</v>
      </c>
      <c r="H48" s="83">
        <f t="shared" si="16"/>
        <v>8205.1200000000026</v>
      </c>
      <c r="I48" s="83">
        <f t="shared" si="16"/>
        <v>9271.7856000000029</v>
      </c>
      <c r="J48" s="83">
        <f t="shared" si="16"/>
        <v>10477.117728000003</v>
      </c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5" customHeight="1">
      <c r="A49" s="67"/>
      <c r="B49" s="87" t="s">
        <v>35</v>
      </c>
      <c r="C49" s="43"/>
      <c r="D49" s="43"/>
      <c r="E49" s="43"/>
      <c r="F49" s="90">
        <f t="shared" ref="F49:J49" si="17">F13</f>
        <v>2310</v>
      </c>
      <c r="G49" s="90">
        <f t="shared" si="17"/>
        <v>2564.1000000000004</v>
      </c>
      <c r="H49" s="90">
        <f t="shared" si="17"/>
        <v>2871.7920000000008</v>
      </c>
      <c r="I49" s="90">
        <f t="shared" si="17"/>
        <v>3245.124960000001</v>
      </c>
      <c r="J49" s="90">
        <f t="shared" si="17"/>
        <v>3666.9912048000006</v>
      </c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5" customHeight="1">
      <c r="A50" s="67"/>
      <c r="B50" s="67" t="s">
        <v>47</v>
      </c>
      <c r="C50" s="43"/>
      <c r="D50" s="43"/>
      <c r="E50" s="43"/>
      <c r="F50" s="90">
        <f t="shared" ref="F50:J50" si="18">F16</f>
        <v>1980.0000000000002</v>
      </c>
      <c r="G50" s="90">
        <f t="shared" si="18"/>
        <v>2197.8000000000006</v>
      </c>
      <c r="H50" s="90">
        <f t="shared" si="18"/>
        <v>2461.5360000000005</v>
      </c>
      <c r="I50" s="90">
        <f t="shared" si="18"/>
        <v>2781.5356800000009</v>
      </c>
      <c r="J50" s="90">
        <f t="shared" si="18"/>
        <v>3143.1353184000009</v>
      </c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5" customHeight="1">
      <c r="A51" s="67"/>
      <c r="B51" s="67" t="s">
        <v>124</v>
      </c>
      <c r="C51" s="94"/>
      <c r="D51" s="94"/>
      <c r="E51" s="94"/>
      <c r="F51" s="97">
        <v>0.4</v>
      </c>
      <c r="G51" s="97">
        <v>0.4</v>
      </c>
      <c r="H51" s="97">
        <v>0.4</v>
      </c>
      <c r="I51" s="97">
        <v>0.4</v>
      </c>
      <c r="J51" s="97">
        <v>0.4</v>
      </c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5" customHeight="1">
      <c r="A52" s="67"/>
      <c r="B52" s="19" t="s">
        <v>128</v>
      </c>
      <c r="C52" s="99"/>
      <c r="D52" s="99"/>
      <c r="E52" s="99"/>
      <c r="F52" s="101">
        <f t="shared" ref="F52:J52" si="19">F50*(1-F51)</f>
        <v>1188</v>
      </c>
      <c r="G52" s="101">
        <f t="shared" si="19"/>
        <v>1318.6800000000003</v>
      </c>
      <c r="H52" s="101">
        <f t="shared" si="19"/>
        <v>1476.9216000000004</v>
      </c>
      <c r="I52" s="101">
        <f t="shared" si="19"/>
        <v>1668.9214080000004</v>
      </c>
      <c r="J52" s="101">
        <f t="shared" si="19"/>
        <v>1885.8811910400004</v>
      </c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5" customHeight="1">
      <c r="A53" s="67"/>
      <c r="B53" s="103" t="s">
        <v>130</v>
      </c>
      <c r="C53" s="104"/>
      <c r="D53" s="104"/>
      <c r="E53" s="104"/>
      <c r="F53" s="105">
        <f t="shared" ref="F53:J53" si="20">F19</f>
        <v>369.60000000000008</v>
      </c>
      <c r="G53" s="105">
        <f t="shared" si="20"/>
        <v>388.27800000000008</v>
      </c>
      <c r="H53" s="105">
        <f t="shared" si="20"/>
        <v>336.40992000000011</v>
      </c>
      <c r="I53" s="105">
        <f t="shared" si="20"/>
        <v>435.77392320000013</v>
      </c>
      <c r="J53" s="105">
        <f t="shared" si="20"/>
        <v>460.99318003200011</v>
      </c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5" customHeight="1">
      <c r="A54" s="67"/>
      <c r="B54" s="45" t="s">
        <v>131</v>
      </c>
      <c r="C54" s="104"/>
      <c r="D54" s="104"/>
      <c r="E54" s="104"/>
      <c r="F54" s="104">
        <f t="shared" ref="F54:J54" si="21">E26-F26</f>
        <v>-135.00000000000023</v>
      </c>
      <c r="G54" s="104">
        <f t="shared" si="21"/>
        <v>-163.35000000000014</v>
      </c>
      <c r="H54" s="104">
        <f t="shared" si="21"/>
        <v>-197.80200000000013</v>
      </c>
      <c r="I54" s="104">
        <f t="shared" si="21"/>
        <v>-239.9997599999997</v>
      </c>
      <c r="J54" s="104">
        <f t="shared" si="21"/>
        <v>-271.19972879999978</v>
      </c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5" customHeight="1">
      <c r="A55" s="67"/>
      <c r="B55" s="45" t="s">
        <v>62</v>
      </c>
      <c r="C55" s="104"/>
      <c r="D55" s="104"/>
      <c r="E55" s="104"/>
      <c r="F55" s="104">
        <f t="shared" ref="F55:J55" si="22">E27-F27</f>
        <v>-14.024999999999864</v>
      </c>
      <c r="G55" s="104">
        <f t="shared" si="22"/>
        <v>-52.196374999999989</v>
      </c>
      <c r="H55" s="104">
        <f t="shared" si="22"/>
        <v>-91.111145124999894</v>
      </c>
      <c r="I55" s="104">
        <f t="shared" si="22"/>
        <v>-108.14091949237491</v>
      </c>
      <c r="J55" s="104">
        <f t="shared" si="22"/>
        <v>-118.84687052212007</v>
      </c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5" customHeight="1">
      <c r="A56" s="67"/>
      <c r="B56" s="45" t="s">
        <v>133</v>
      </c>
      <c r="C56" s="104"/>
      <c r="D56" s="104"/>
      <c r="E56" s="104"/>
      <c r="F56" s="104">
        <f t="shared" ref="F56:J56" si="23">E28-F28</f>
        <v>-14.700000000000003</v>
      </c>
      <c r="G56" s="104">
        <f t="shared" si="23"/>
        <v>-16.773900000000012</v>
      </c>
      <c r="H56" s="104">
        <f t="shared" si="23"/>
        <v>-16.609928399999987</v>
      </c>
      <c r="I56" s="104">
        <f t="shared" si="23"/>
        <v>-16.000897691999981</v>
      </c>
      <c r="J56" s="104">
        <f t="shared" si="23"/>
        <v>-21.279963092076002</v>
      </c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5" customHeight="1">
      <c r="A57" s="67"/>
      <c r="B57" s="45" t="s">
        <v>134</v>
      </c>
      <c r="C57" s="104"/>
      <c r="D57" s="104"/>
      <c r="E57" s="104"/>
      <c r="F57" s="104">
        <f t="shared" ref="F57:J57" si="24">F30-E30</f>
        <v>14.999999999999886</v>
      </c>
      <c r="G57" s="104">
        <f t="shared" si="24"/>
        <v>55.824999999999932</v>
      </c>
      <c r="H57" s="104">
        <f t="shared" si="24"/>
        <v>97.445074999999861</v>
      </c>
      <c r="I57" s="104">
        <f t="shared" si="24"/>
        <v>115.65873742500003</v>
      </c>
      <c r="J57" s="104">
        <f t="shared" si="24"/>
        <v>127.10895243007485</v>
      </c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5" customHeight="1">
      <c r="A58" s="67"/>
      <c r="B58" s="45" t="s">
        <v>136</v>
      </c>
      <c r="C58" s="104"/>
      <c r="D58" s="104"/>
      <c r="E58" s="104"/>
      <c r="F58" s="104">
        <f t="shared" ref="F58:J58" si="25">F31-E31</f>
        <v>9.3000000000000114</v>
      </c>
      <c r="G58" s="104">
        <f t="shared" si="25"/>
        <v>11.253000000000014</v>
      </c>
      <c r="H58" s="104">
        <f t="shared" si="25"/>
        <v>13.62636000000002</v>
      </c>
      <c r="I58" s="104">
        <f t="shared" si="25"/>
        <v>16.53331679999998</v>
      </c>
      <c r="J58" s="104">
        <f t="shared" si="25"/>
        <v>18.682647983999999</v>
      </c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5" customHeight="1">
      <c r="A59" s="67"/>
      <c r="B59" s="103" t="s">
        <v>138</v>
      </c>
      <c r="C59" s="104"/>
      <c r="D59" s="104"/>
      <c r="E59" s="104"/>
      <c r="F59" s="104">
        <f t="shared" ref="F59:J59" si="26">E35-F35</f>
        <v>-53.5</v>
      </c>
      <c r="G59" s="104">
        <f t="shared" si="26"/>
        <v>-64.735000000000014</v>
      </c>
      <c r="H59" s="104">
        <f t="shared" si="26"/>
        <v>-78.388200000000097</v>
      </c>
      <c r="I59" s="104">
        <f t="shared" si="26"/>
        <v>-95.11101599999995</v>
      </c>
      <c r="J59" s="104">
        <f t="shared" si="26"/>
        <v>-107.47544807999986</v>
      </c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5" customHeight="1">
      <c r="A60" s="67"/>
      <c r="B60" s="19" t="s">
        <v>139</v>
      </c>
      <c r="C60" s="99"/>
      <c r="D60" s="99"/>
      <c r="E60" s="99"/>
      <c r="F60" s="101">
        <f t="shared" ref="F60:J60" si="27">SUM(F52:F59)</f>
        <v>1364.675</v>
      </c>
      <c r="G60" s="101">
        <f t="shared" si="27"/>
        <v>1476.9807250000003</v>
      </c>
      <c r="H60" s="101">
        <f t="shared" si="27"/>
        <v>1540.4916814750002</v>
      </c>
      <c r="I60" s="101">
        <f t="shared" si="27"/>
        <v>1777.6347922406258</v>
      </c>
      <c r="J60" s="101">
        <f t="shared" si="27"/>
        <v>1973.8639609918796</v>
      </c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5" customHeight="1">
      <c r="A61" s="67"/>
      <c r="B61" s="45" t="s">
        <v>140</v>
      </c>
      <c r="C61" s="111"/>
      <c r="D61" s="110"/>
      <c r="E61" s="110"/>
      <c r="F61" s="110">
        <f t="shared" ref="F61:J61" si="28">$D$88</f>
        <v>0.11985671641791046</v>
      </c>
      <c r="G61" s="110">
        <f t="shared" si="28"/>
        <v>0.11985671641791046</v>
      </c>
      <c r="H61" s="110">
        <f t="shared" si="28"/>
        <v>0.11985671641791046</v>
      </c>
      <c r="I61" s="110">
        <f t="shared" si="28"/>
        <v>0.11985671641791046</v>
      </c>
      <c r="J61" s="110">
        <f t="shared" si="28"/>
        <v>0.11985671641791046</v>
      </c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5" customHeight="1">
      <c r="A62" s="67"/>
      <c r="B62" s="45" t="s">
        <v>141</v>
      </c>
      <c r="C62" s="40"/>
      <c r="D62" s="40"/>
      <c r="E62" s="40"/>
      <c r="F62" s="40">
        <f t="shared" ref="F62:J62" si="29">F60/(1+F61)^F47</f>
        <v>1218.6157210943829</v>
      </c>
      <c r="G62" s="40">
        <f t="shared" si="29"/>
        <v>1177.7413130162195</v>
      </c>
      <c r="H62" s="40">
        <f t="shared" si="29"/>
        <v>1096.9124868060962</v>
      </c>
      <c r="I62" s="40">
        <f t="shared" si="29"/>
        <v>1130.2973400415735</v>
      </c>
      <c r="J62" s="40">
        <f t="shared" si="29"/>
        <v>1120.7401289394636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5" customHeight="1">
      <c r="A63" s="67"/>
      <c r="B63" s="19" t="s">
        <v>142</v>
      </c>
      <c r="C63" s="101">
        <f>SUM(F62:J62)</f>
        <v>5744.3069898977355</v>
      </c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9.5" customHeight="1">
      <c r="A65" s="67"/>
      <c r="B65" s="14" t="s">
        <v>45</v>
      </c>
      <c r="C65" s="14"/>
      <c r="D65" s="14"/>
      <c r="E65" s="14"/>
      <c r="F65" s="14"/>
      <c r="G65" s="14"/>
      <c r="H65" s="14"/>
      <c r="I65" s="14"/>
      <c r="J65" s="14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5" customHeight="1">
      <c r="A66" s="67"/>
      <c r="B66" s="19" t="s">
        <v>143</v>
      </c>
      <c r="C66" s="112"/>
      <c r="D66" s="67"/>
      <c r="E66" s="67"/>
      <c r="F66" s="113"/>
      <c r="G66" s="112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5" customHeight="1">
      <c r="A67" s="67"/>
      <c r="B67" s="67" t="s">
        <v>144</v>
      </c>
      <c r="C67" s="114">
        <v>0.04</v>
      </c>
      <c r="D67" s="67"/>
      <c r="E67" s="67"/>
      <c r="F67" s="45"/>
      <c r="G67" s="115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5" customHeight="1">
      <c r="A68" s="67"/>
      <c r="B68" s="67" t="s">
        <v>145</v>
      </c>
      <c r="C68" s="116">
        <f>D88</f>
        <v>0.11985671641791046</v>
      </c>
      <c r="D68" s="67"/>
      <c r="E68" s="67"/>
      <c r="F68" s="45"/>
      <c r="G68" s="115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5" customHeight="1">
      <c r="A69" s="67"/>
      <c r="B69" s="67" t="s">
        <v>146</v>
      </c>
      <c r="C69" s="117">
        <f>J60*(1+C67)</f>
        <v>2052.8185194315547</v>
      </c>
      <c r="D69" s="67"/>
      <c r="E69" s="67"/>
      <c r="F69" s="45"/>
      <c r="G69" s="11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5" customHeight="1">
      <c r="A70" s="67"/>
      <c r="B70" s="67" t="s">
        <v>45</v>
      </c>
      <c r="C70" s="117">
        <f>C69/(C68-C67)</f>
        <v>25706.272578108958</v>
      </c>
      <c r="D70" s="67"/>
      <c r="E70" s="67"/>
      <c r="F70" s="45"/>
      <c r="G70" s="11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5" customHeight="1">
      <c r="A71" s="67"/>
      <c r="B71" s="19" t="s">
        <v>147</v>
      </c>
      <c r="C71" s="118">
        <f>C70/((1+C68)^J47)</f>
        <v>14595.763341900012</v>
      </c>
      <c r="D71" s="67"/>
      <c r="E71" s="67"/>
      <c r="F71" s="45"/>
      <c r="G71" s="119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5" customHeight="1">
      <c r="A72" s="67"/>
      <c r="B72" s="67"/>
      <c r="C72" s="61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9.5" customHeight="1">
      <c r="A73" s="67"/>
      <c r="B73" s="14" t="s">
        <v>145</v>
      </c>
      <c r="C73" s="14"/>
      <c r="D73" s="14"/>
      <c r="E73" s="14"/>
      <c r="F73" s="14"/>
      <c r="G73" s="14"/>
      <c r="H73" s="14"/>
      <c r="I73" s="14"/>
      <c r="J73" s="14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5" customHeight="1">
      <c r="A74" s="67"/>
      <c r="B74" s="67" t="s">
        <v>148</v>
      </c>
      <c r="C74" s="67"/>
      <c r="D74" s="120">
        <f t="shared" ref="D74:D75" si="30">D4</f>
        <v>25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5" customHeight="1">
      <c r="A75" s="67"/>
      <c r="B75" s="67" t="s">
        <v>3</v>
      </c>
      <c r="C75" s="67"/>
      <c r="D75" s="104">
        <f t="shared" si="30"/>
        <v>500</v>
      </c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5" customHeight="1">
      <c r="A76" s="67"/>
      <c r="B76" s="67" t="s">
        <v>149</v>
      </c>
      <c r="C76" s="67"/>
      <c r="D76" s="114">
        <v>5.1999999999999998E-2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5" customHeight="1">
      <c r="A77" s="67"/>
      <c r="B77" s="67" t="s">
        <v>150</v>
      </c>
      <c r="C77" s="67"/>
      <c r="D77" s="114">
        <v>0.4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5" customHeight="1">
      <c r="A78" s="67"/>
      <c r="B78" s="67" t="s">
        <v>151</v>
      </c>
      <c r="C78" s="67"/>
      <c r="D78" s="121">
        <f>D76*(1-D77)</f>
        <v>3.1199999999999999E-2</v>
      </c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5" customHeight="1">
      <c r="A79" s="67"/>
      <c r="B79" s="67" t="s">
        <v>152</v>
      </c>
      <c r="C79" s="67"/>
      <c r="D79" s="114">
        <v>0.15</v>
      </c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5" customHeight="1">
      <c r="A80" s="67"/>
      <c r="B80" s="67"/>
      <c r="C80" s="61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5" customHeight="1">
      <c r="A81" s="67"/>
      <c r="B81" s="67" t="s">
        <v>153</v>
      </c>
      <c r="C81" s="67"/>
      <c r="D81" s="40">
        <f>E33</f>
        <v>4250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5" customHeight="1">
      <c r="A82" s="67"/>
      <c r="B82" s="67" t="s">
        <v>154</v>
      </c>
      <c r="C82" s="67"/>
      <c r="D82" s="122">
        <f>D74*D75</f>
        <v>12500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5" customHeight="1">
      <c r="A83" s="67"/>
      <c r="B83" s="113" t="s">
        <v>155</v>
      </c>
      <c r="C83" s="67"/>
      <c r="D83" s="101">
        <f>SUM(D81:D82)</f>
        <v>16750</v>
      </c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5" customHeight="1">
      <c r="A84" s="67"/>
      <c r="B84" s="113"/>
      <c r="C84" s="67"/>
      <c r="D84" s="122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5" customHeight="1">
      <c r="A85" s="67"/>
      <c r="B85" s="67" t="s">
        <v>156</v>
      </c>
      <c r="C85" s="67"/>
      <c r="D85" s="123">
        <f>D81/D83</f>
        <v>0.2537313432835821</v>
      </c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5" customHeight="1">
      <c r="A86" s="67"/>
      <c r="B86" s="67" t="s">
        <v>157</v>
      </c>
      <c r="C86" s="67"/>
      <c r="D86" s="123">
        <f>D82/D83</f>
        <v>0.74626865671641796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5" customHeight="1">
      <c r="A87" s="67"/>
      <c r="B87" s="113"/>
      <c r="C87" s="67"/>
      <c r="D87" s="122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5" customHeight="1">
      <c r="A88" s="67"/>
      <c r="B88" s="19" t="s">
        <v>158</v>
      </c>
      <c r="C88" s="19"/>
      <c r="D88" s="124">
        <f>(D79*D86)+(D78*D85)</f>
        <v>0.11985671641791046</v>
      </c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5" customHeight="1">
      <c r="A89" s="67"/>
      <c r="B89" s="67"/>
      <c r="C89" s="61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9.5" customHeight="1">
      <c r="A90" s="67"/>
      <c r="B90" s="14" t="s">
        <v>159</v>
      </c>
      <c r="C90" s="14"/>
      <c r="D90" s="14"/>
      <c r="E90" s="14"/>
      <c r="F90" s="14"/>
      <c r="G90" s="14"/>
      <c r="H90" s="14"/>
      <c r="I90" s="14"/>
      <c r="J90" s="14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5" customHeight="1">
      <c r="A91" s="67"/>
      <c r="B91" s="67" t="s">
        <v>160</v>
      </c>
      <c r="C91" s="119"/>
      <c r="D91" s="40">
        <f>SUM(C63,C71)</f>
        <v>20340.070331797746</v>
      </c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5" customHeight="1">
      <c r="A92" s="67"/>
      <c r="B92" s="67" t="s">
        <v>161</v>
      </c>
      <c r="C92" s="125"/>
      <c r="D92" s="43">
        <f>E33-E25</f>
        <v>2750</v>
      </c>
      <c r="E92" s="45"/>
      <c r="F92" s="119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5" customHeight="1">
      <c r="A93" s="67"/>
      <c r="B93" s="19" t="s">
        <v>162</v>
      </c>
      <c r="C93" s="67"/>
      <c r="D93" s="101">
        <f>D91-D92</f>
        <v>17590.070331797746</v>
      </c>
      <c r="E93" s="45"/>
      <c r="F93" s="125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5" customHeight="1">
      <c r="A94" s="67"/>
      <c r="B94" s="67" t="s">
        <v>3</v>
      </c>
      <c r="C94" s="67"/>
      <c r="D94" s="126">
        <f>D5</f>
        <v>500</v>
      </c>
      <c r="E94" s="113"/>
      <c r="F94" s="12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5" customHeight="1">
      <c r="A95" s="67"/>
      <c r="B95" s="128" t="s">
        <v>163</v>
      </c>
      <c r="C95" s="76"/>
      <c r="D95" s="129">
        <f>D93/D94</f>
        <v>35.180140663595495</v>
      </c>
      <c r="E95" s="130"/>
      <c r="F95" s="131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5" customHeight="1">
      <c r="A96" s="67"/>
      <c r="B96" s="67"/>
      <c r="C96" s="67"/>
      <c r="D96" s="132"/>
      <c r="E96" s="113"/>
      <c r="F96" s="59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5" customHeight="1">
      <c r="A97" s="61"/>
      <c r="B97" s="19" t="s">
        <v>164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" customHeight="1">
      <c r="A98" s="61"/>
      <c r="B98" s="19" t="s">
        <v>165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2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2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2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2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2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2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2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2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2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2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2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2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 spans="1:10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 spans="1:10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 spans="1:10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 spans="1:10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 spans="1:10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 spans="1:10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 spans="1:10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</row>
    <row r="756" spans="1:10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</row>
    <row r="758" spans="1:10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</row>
    <row r="791" spans="1:10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0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 spans="1:10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</row>
    <row r="802" spans="1:10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</row>
    <row r="803" spans="1:10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</row>
    <row r="804" spans="1:10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</row>
    <row r="805" spans="1:10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</row>
    <row r="806" spans="1:10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</row>
    <row r="807" spans="1:10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</row>
    <row r="808" spans="1:10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</row>
    <row r="809" spans="1:10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</row>
    <row r="810" spans="1:10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</row>
    <row r="811" spans="1:10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</row>
    <row r="812" spans="1:10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</row>
    <row r="813" spans="1:10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</row>
    <row r="814" spans="1:10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 spans="1:10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</row>
    <row r="816" spans="1:10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</row>
    <row r="817" spans="1:10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</row>
    <row r="818" spans="1:10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</row>
    <row r="819" spans="1:10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</row>
    <row r="820" spans="1:10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</row>
    <row r="821" spans="1:10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</row>
    <row r="822" spans="1:10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</row>
    <row r="823" spans="1:10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</row>
    <row r="824" spans="1:10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</row>
    <row r="825" spans="1:10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</row>
    <row r="826" spans="1:10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</row>
    <row r="827" spans="1:10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</row>
    <row r="828" spans="1:10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</row>
    <row r="829" spans="1:10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</row>
    <row r="830" spans="1:10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</row>
    <row r="831" spans="1:10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</row>
    <row r="832" spans="1:10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</row>
    <row r="833" spans="1:10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</row>
    <row r="834" spans="1:10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</row>
    <row r="835" spans="1:10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</row>
    <row r="836" spans="1:10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</row>
    <row r="837" spans="1:10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</row>
    <row r="838" spans="1:10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</row>
    <row r="839" spans="1:10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</row>
    <row r="840" spans="1:10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</row>
    <row r="841" spans="1:10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</row>
    <row r="842" spans="1:10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</row>
    <row r="843" spans="1:10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</row>
    <row r="844" spans="1:10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</row>
    <row r="845" spans="1:10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</row>
    <row r="846" spans="1:10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</row>
    <row r="847" spans="1:10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</row>
    <row r="848" spans="1:10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</row>
    <row r="849" spans="1:10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 spans="1:10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</row>
    <row r="851" spans="1:10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</row>
    <row r="852" spans="1:10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</row>
    <row r="853" spans="1:10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</row>
    <row r="854" spans="1:10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</row>
    <row r="855" spans="1:10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</row>
    <row r="856" spans="1:10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</row>
    <row r="857" spans="1:10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</row>
    <row r="858" spans="1:10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</row>
    <row r="859" spans="1:10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</row>
    <row r="860" spans="1:10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</row>
    <row r="861" spans="1:10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</row>
    <row r="862" spans="1:10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</row>
    <row r="863" spans="1:10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</row>
    <row r="864" spans="1:10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 spans="1:10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</row>
    <row r="866" spans="1:10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</row>
    <row r="867" spans="1:10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</row>
    <row r="868" spans="1:10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</row>
    <row r="869" spans="1:10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</row>
    <row r="870" spans="1:10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</row>
    <row r="871" spans="1:10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</row>
    <row r="872" spans="1:10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</row>
    <row r="873" spans="1:10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</row>
    <row r="874" spans="1:10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</row>
    <row r="875" spans="1:10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</row>
    <row r="876" spans="1:10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</row>
    <row r="877" spans="1:10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</row>
    <row r="878" spans="1:10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</row>
    <row r="879" spans="1:10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</row>
    <row r="880" spans="1:10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</row>
    <row r="881" spans="1:10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</row>
    <row r="882" spans="1:10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</row>
    <row r="883" spans="1:10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</row>
    <row r="884" spans="1:10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 spans="1:10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 spans="1:10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 spans="1:10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 spans="1:10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 spans="1:10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 spans="1:10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 spans="1:10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 spans="1:10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 spans="1:10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 spans="1:10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 spans="1:10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 spans="1:10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 spans="1:10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 spans="1:10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 spans="1:10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 spans="1:10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 spans="1:10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</row>
    <row r="946" spans="1:10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</row>
    <row r="947" spans="1:10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</row>
    <row r="948" spans="1:10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</row>
    <row r="949" spans="1:10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</row>
    <row r="950" spans="1:10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</row>
    <row r="951" spans="1:10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</row>
    <row r="952" spans="1:10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</row>
    <row r="953" spans="1:10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</row>
    <row r="954" spans="1:10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</row>
    <row r="955" spans="1:10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</row>
    <row r="956" spans="1:10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</row>
    <row r="957" spans="1:10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</row>
    <row r="958" spans="1:10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</row>
    <row r="959" spans="1:10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</row>
    <row r="960" spans="1:10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</row>
    <row r="961" spans="1:10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</row>
    <row r="962" spans="1:10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</row>
    <row r="963" spans="1:10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</row>
    <row r="964" spans="1:10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</row>
    <row r="965" spans="1:10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</row>
    <row r="966" spans="1:10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</row>
    <row r="967" spans="1:10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</row>
    <row r="968" spans="1:10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</row>
    <row r="969" spans="1:10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</row>
    <row r="970" spans="1:10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</row>
    <row r="971" spans="1:10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</row>
    <row r="972" spans="1:10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</row>
    <row r="973" spans="1:10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</row>
    <row r="974" spans="1:10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</row>
    <row r="975" spans="1:10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</row>
    <row r="976" spans="1:10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</row>
    <row r="977" spans="1:10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</row>
    <row r="978" spans="1:10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</row>
    <row r="979" spans="1:10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</row>
    <row r="980" spans="1:10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</row>
    <row r="981" spans="1:10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</row>
    <row r="982" spans="1:10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</row>
    <row r="983" spans="1:10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</row>
    <row r="984" spans="1:10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</row>
    <row r="985" spans="1:10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</row>
    <row r="986" spans="1:10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</row>
    <row r="987" spans="1:10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</row>
    <row r="988" spans="1:10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</row>
    <row r="989" spans="1:10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</row>
    <row r="990" spans="1:10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</row>
    <row r="991" spans="1:10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</row>
    <row r="992" spans="1:10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</row>
    <row r="993" spans="1:10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</row>
    <row r="994" spans="1:10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</row>
    <row r="995" spans="1:10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</row>
    <row r="996" spans="1:10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</row>
    <row r="997" spans="1:10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</row>
    <row r="998" spans="1:10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</row>
    <row r="999" spans="1:10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</row>
    <row r="1000" spans="1:10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</row>
  </sheetData>
  <mergeCells count="3">
    <mergeCell ref="F8:J8"/>
    <mergeCell ref="F23:J23"/>
    <mergeCell ref="F45:J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DCF Exercise</vt:lpstr>
      <vt:lpstr>PE chart</vt:lpstr>
      <vt:lpstr>PE diff industries</vt:lpstr>
      <vt:lpstr>Completed DCF Exercise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Tobin</dc:creator>
  <cp:lastModifiedBy>Christine Tobin</cp:lastModifiedBy>
  <dcterms:created xsi:type="dcterms:W3CDTF">2017-04-13T23:50:45Z</dcterms:created>
  <dcterms:modified xsi:type="dcterms:W3CDTF">2021-03-05T20:32:56Z</dcterms:modified>
</cp:coreProperties>
</file>